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Documents\"/>
    </mc:Choice>
  </mc:AlternateContent>
  <xr:revisionPtr revIDLastSave="0" documentId="13_ncr:1_{7B12588D-DF47-4A80-BA96-DE5664DDE515}" xr6:coauthVersionLast="47" xr6:coauthVersionMax="47" xr10:uidLastSave="{00000000-0000-0000-0000-000000000000}"/>
  <bookViews>
    <workbookView xWindow="12506" yWindow="2254" windowWidth="11845" windowHeight="8632" xr2:uid="{00000000-000D-0000-FFFF-FFFF00000000}"/>
  </bookViews>
  <sheets>
    <sheet name="CONVERTER" sheetId="1" r:id="rId1"/>
    <sheet name="Arkusz1" sheetId="7" r:id="rId2"/>
    <sheet name="Witek na kółka" sheetId="2" r:id="rId3"/>
    <sheet name="Rounding" sheetId="6" state="hidden" r:id="rId4"/>
    <sheet name="Witek na centy" sheetId="3" r:id="rId5"/>
    <sheet name="Table info" sheetId="4" r:id="rId6"/>
    <sheet name="Export Summary" sheetId="5"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4" i="1" l="1"/>
  <c r="M32" i="1"/>
  <c r="AC44" i="2"/>
  <c r="AB44" i="2"/>
  <c r="AA44" i="2"/>
  <c r="Z44" i="2"/>
  <c r="Y44" i="2"/>
  <c r="X44" i="2"/>
  <c r="W44" i="2"/>
  <c r="V44" i="2"/>
  <c r="U44" i="2"/>
  <c r="T44" i="2"/>
  <c r="S44" i="2"/>
  <c r="AC43" i="2"/>
  <c r="AB43" i="2"/>
  <c r="AA43" i="2"/>
  <c r="Z43" i="2"/>
  <c r="Y43" i="2"/>
  <c r="X43" i="2"/>
  <c r="W43" i="2"/>
  <c r="V43" i="2"/>
  <c r="U43" i="2"/>
  <c r="T43" i="2"/>
  <c r="S43" i="2"/>
  <c r="AC42" i="2"/>
  <c r="AB42" i="2"/>
  <c r="AA42" i="2"/>
  <c r="Z42" i="2"/>
  <c r="Y42" i="2"/>
  <c r="X42" i="2"/>
  <c r="W42" i="2"/>
  <c r="V42" i="2"/>
  <c r="U42" i="2"/>
  <c r="T42" i="2"/>
  <c r="S42" i="2"/>
  <c r="R42" i="2"/>
  <c r="Q42" i="2"/>
  <c r="AC41" i="2"/>
  <c r="AB41" i="2"/>
  <c r="AA41" i="2"/>
  <c r="Z41" i="2"/>
  <c r="Y41" i="2"/>
  <c r="X41" i="2"/>
  <c r="W41" i="2"/>
  <c r="V41" i="2"/>
  <c r="U41" i="2"/>
  <c r="T41" i="2"/>
  <c r="S41" i="2"/>
  <c r="R41" i="2"/>
  <c r="Q41" i="2"/>
  <c r="AC40" i="2"/>
  <c r="AB40" i="2"/>
  <c r="AA40" i="2"/>
  <c r="Z40" i="2"/>
  <c r="Y40" i="2"/>
  <c r="X40" i="2"/>
  <c r="W40" i="2"/>
  <c r="V40" i="2"/>
  <c r="U40" i="2"/>
  <c r="T40" i="2"/>
  <c r="S40" i="2"/>
  <c r="AC38" i="2"/>
  <c r="AB38" i="2"/>
  <c r="AA38" i="2"/>
  <c r="Z38" i="2"/>
  <c r="Y38" i="2"/>
  <c r="X38" i="2"/>
  <c r="W38" i="2"/>
  <c r="V38" i="2"/>
  <c r="U38" i="2"/>
  <c r="T38" i="2"/>
  <c r="AC37" i="2"/>
  <c r="AB37" i="2"/>
  <c r="AA37" i="2"/>
  <c r="Z37" i="2"/>
  <c r="Y37" i="2"/>
  <c r="X37" i="2"/>
  <c r="W37" i="2"/>
  <c r="V37" i="2"/>
  <c r="U37" i="2"/>
  <c r="T37" i="2"/>
  <c r="AC36" i="2"/>
  <c r="AB36" i="2"/>
  <c r="AA36" i="2"/>
  <c r="Z36" i="2"/>
  <c r="Y36" i="2"/>
  <c r="X36" i="2"/>
  <c r="W36" i="2"/>
  <c r="V36" i="2"/>
  <c r="U36" i="2"/>
  <c r="T36" i="2"/>
  <c r="S36" i="2"/>
  <c r="R36" i="2"/>
  <c r="AC35" i="2"/>
  <c r="AB35" i="2"/>
  <c r="AA35" i="2"/>
  <c r="Z35" i="2"/>
  <c r="Y35" i="2"/>
  <c r="X35" i="2"/>
  <c r="W35" i="2"/>
  <c r="V35" i="2"/>
  <c r="U35" i="2"/>
  <c r="T35" i="2"/>
  <c r="S35" i="2"/>
  <c r="R35" i="2"/>
  <c r="AC34" i="2"/>
  <c r="AB34" i="2"/>
  <c r="AA34" i="2"/>
  <c r="Z34" i="2"/>
  <c r="Y34" i="2"/>
  <c r="X34" i="2"/>
  <c r="W34" i="2"/>
  <c r="V34" i="2"/>
  <c r="U34" i="2"/>
  <c r="T34" i="2"/>
  <c r="S34" i="2"/>
  <c r="AC33" i="2"/>
  <c r="AB33" i="2"/>
  <c r="AA33" i="2"/>
  <c r="Z33" i="2"/>
  <c r="Y33" i="2"/>
  <c r="X33" i="2"/>
  <c r="W33" i="2"/>
  <c r="V33" i="2"/>
  <c r="U33" i="2"/>
  <c r="T33" i="2"/>
  <c r="S33" i="2"/>
  <c r="AC32" i="2"/>
  <c r="AC31" i="2"/>
  <c r="AC30" i="2"/>
  <c r="AB30" i="2"/>
  <c r="AA30" i="2"/>
  <c r="Z30" i="2"/>
  <c r="Y30" i="2"/>
  <c r="AC29" i="2"/>
  <c r="AB29" i="2"/>
  <c r="AA29" i="2"/>
  <c r="Z29" i="2"/>
  <c r="Y29" i="2"/>
  <c r="AC28" i="2"/>
  <c r="AB28" i="2"/>
  <c r="AA28" i="2"/>
  <c r="Z28" i="2"/>
  <c r="Y28" i="2"/>
  <c r="X28" i="2"/>
  <c r="W28" i="2"/>
  <c r="V28" i="2"/>
  <c r="U28" i="2"/>
  <c r="T28" i="2"/>
  <c r="AC27" i="2"/>
  <c r="AB27" i="2"/>
  <c r="AA27" i="2"/>
  <c r="Z27" i="2"/>
  <c r="Y27" i="2"/>
  <c r="X27" i="2"/>
  <c r="W27" i="2"/>
  <c r="V27" i="2"/>
  <c r="U27" i="2"/>
  <c r="T27" i="2"/>
  <c r="Q25" i="2"/>
  <c r="P25" i="2"/>
  <c r="O25" i="2"/>
  <c r="AC24" i="2"/>
  <c r="AB24" i="2"/>
  <c r="AA24" i="2"/>
  <c r="Z24" i="2"/>
  <c r="Y24" i="2"/>
  <c r="X24" i="2"/>
  <c r="W24" i="2"/>
  <c r="V24" i="2"/>
  <c r="U24" i="2"/>
  <c r="T24" i="2"/>
  <c r="S24" i="2"/>
  <c r="R24" i="2"/>
  <c r="AC23" i="2"/>
  <c r="AB23" i="2"/>
  <c r="AA23" i="2"/>
  <c r="Z23" i="2"/>
  <c r="Y23" i="2"/>
  <c r="X23" i="2"/>
  <c r="W23" i="2"/>
  <c r="V23" i="2"/>
  <c r="U23" i="2"/>
  <c r="T23" i="2"/>
  <c r="S23" i="2"/>
  <c r="R23" i="2"/>
  <c r="AC39" i="2"/>
  <c r="AB39" i="2"/>
  <c r="AA39" i="2"/>
  <c r="Z39" i="2"/>
  <c r="Y39" i="2"/>
  <c r="X39" i="2"/>
  <c r="W39" i="2"/>
  <c r="V39" i="2"/>
  <c r="U39" i="2"/>
  <c r="T39" i="2"/>
  <c r="S39" i="2"/>
  <c r="E11" i="6" l="1"/>
  <c r="E37" i="6" s="1"/>
  <c r="E50" i="6" s="1"/>
  <c r="R40" i="2" s="1"/>
  <c r="O7" i="6"/>
  <c r="O33" i="6" s="1"/>
  <c r="O46" i="6" s="1"/>
  <c r="AB32" i="2" s="1"/>
  <c r="F5" i="6"/>
  <c r="F31" i="6" s="1"/>
  <c r="F44" i="6" s="1"/>
  <c r="S28" i="2" s="1"/>
  <c r="N33" i="6"/>
  <c r="N46" i="6" s="1"/>
  <c r="AA32" i="2" s="1"/>
  <c r="M33" i="6"/>
  <c r="M46" i="6" s="1"/>
  <c r="Z32" i="2" s="1"/>
  <c r="N7" i="6"/>
  <c r="N20" i="6" s="1"/>
  <c r="AA31" i="2" s="1"/>
  <c r="M7" i="6"/>
  <c r="M20" i="6" s="1"/>
  <c r="Z31" i="2" s="1"/>
  <c r="E8" i="6"/>
  <c r="E21" i="6" s="1"/>
  <c r="R33" i="2" s="1"/>
  <c r="D8" i="6"/>
  <c r="D34" i="6" s="1"/>
  <c r="D47" i="6" s="1"/>
  <c r="Q34" i="2" s="1"/>
  <c r="L7" i="6"/>
  <c r="L33" i="6" s="1"/>
  <c r="L46" i="6" s="1"/>
  <c r="Y32" i="2" s="1"/>
  <c r="J32" i="6"/>
  <c r="J45" i="6" s="1"/>
  <c r="W30" i="2" s="1"/>
  <c r="J19" i="6"/>
  <c r="W29" i="2" s="1"/>
  <c r="K6" i="6"/>
  <c r="K32" i="6" s="1"/>
  <c r="K45" i="6" s="1"/>
  <c r="X30" i="2" s="1"/>
  <c r="J6" i="6"/>
  <c r="K7" i="6"/>
  <c r="K33" i="6" s="1"/>
  <c r="K46" i="6" s="1"/>
  <c r="X32" i="2" s="1"/>
  <c r="D9" i="6"/>
  <c r="D35" i="6" s="1"/>
  <c r="D48" i="6" s="1"/>
  <c r="Q36" i="2" s="1"/>
  <c r="P4" i="6"/>
  <c r="I6" i="6"/>
  <c r="I32" i="6" s="1"/>
  <c r="I45" i="6" s="1"/>
  <c r="V30" i="2" s="1"/>
  <c r="E10" i="6"/>
  <c r="E23" i="6" s="1"/>
  <c r="R37" i="2" s="1"/>
  <c r="E5" i="6"/>
  <c r="E31" i="6" s="1"/>
  <c r="E44" i="6" s="1"/>
  <c r="R28" i="2" s="1"/>
  <c r="D5" i="6"/>
  <c r="D31" i="6" s="1"/>
  <c r="D44" i="6" s="1"/>
  <c r="Q28" i="2" s="1"/>
  <c r="F10" i="6"/>
  <c r="F36" i="6" s="1"/>
  <c r="F49" i="6" s="1"/>
  <c r="S38" i="2" s="1"/>
  <c r="H32" i="6"/>
  <c r="H45" i="6" s="1"/>
  <c r="U30" i="2" s="1"/>
  <c r="H6" i="6"/>
  <c r="H19" i="6" s="1"/>
  <c r="U29" i="2" s="1"/>
  <c r="D10" i="6"/>
  <c r="D36" i="6" s="1"/>
  <c r="D49" i="6" s="1"/>
  <c r="Q38" i="2" s="1"/>
  <c r="C38" i="6"/>
  <c r="C51" i="6" s="1"/>
  <c r="P42" i="2" s="1"/>
  <c r="C25" i="6"/>
  <c r="P41" i="2" s="1"/>
  <c r="G6" i="6"/>
  <c r="G32" i="6" s="1"/>
  <c r="G45" i="6" s="1"/>
  <c r="T30" i="2" s="1"/>
  <c r="E26" i="6"/>
  <c r="R43" i="2" s="1"/>
  <c r="D11" i="6"/>
  <c r="D24" i="6" s="1"/>
  <c r="Q39" i="2" s="1"/>
  <c r="L20" i="6" l="1"/>
  <c r="Y31" i="2" s="1"/>
  <c r="E18" i="6"/>
  <c r="R27" i="2" s="1"/>
  <c r="D18" i="6"/>
  <c r="Q27" i="2" s="1"/>
  <c r="D21" i="6"/>
  <c r="Q33" i="2" s="1"/>
  <c r="D37" i="6"/>
  <c r="D50" i="6" s="1"/>
  <c r="Q40" i="2" s="1"/>
  <c r="D22" i="6"/>
  <c r="Q35" i="2" s="1"/>
  <c r="O20" i="6"/>
  <c r="AB31" i="2" s="1"/>
  <c r="I19" i="6"/>
  <c r="V29" i="2" s="1"/>
  <c r="P30" i="6"/>
  <c r="P43" i="6" s="1"/>
  <c r="AC26" i="2" s="1"/>
  <c r="AC25" i="2"/>
  <c r="E34" i="6"/>
  <c r="E47" i="6" s="1"/>
  <c r="R34" i="2" s="1"/>
  <c r="K19" i="6"/>
  <c r="X29" i="2" s="1"/>
  <c r="D23" i="6"/>
  <c r="Q37" i="2" s="1"/>
  <c r="F23" i="6"/>
  <c r="S37" i="2" s="1"/>
  <c r="G19" i="6"/>
  <c r="T29" i="2" s="1"/>
  <c r="P17" i="6"/>
  <c r="K20" i="6"/>
  <c r="X31" i="2" s="1"/>
  <c r="F18" i="6"/>
  <c r="S27" i="2" s="1"/>
  <c r="E24" i="6"/>
  <c r="R39" i="2" s="1"/>
  <c r="E36" i="6"/>
  <c r="E49" i="6" s="1"/>
  <c r="R38" i="2" s="1"/>
  <c r="C11" i="6"/>
  <c r="C24" i="6" s="1"/>
  <c r="P39" i="2" s="1"/>
  <c r="J7" i="6"/>
  <c r="J20" i="6" s="1"/>
  <c r="W31" i="2" s="1"/>
  <c r="E39" i="6"/>
  <c r="E52" i="6" s="1"/>
  <c r="R44" i="2" s="1"/>
  <c r="C39" i="6"/>
  <c r="C52" i="6" s="1"/>
  <c r="P44" i="2" s="1"/>
  <c r="D39" i="6"/>
  <c r="D52" i="6" s="1"/>
  <c r="Q44" i="2" s="1"/>
  <c r="B39" i="6"/>
  <c r="B52" i="6" s="1"/>
  <c r="O44" i="2" s="1"/>
  <c r="C47" i="6"/>
  <c r="P34" i="2" s="1"/>
  <c r="C45" i="6"/>
  <c r="P30" i="2" s="1"/>
  <c r="B44" i="6"/>
  <c r="O28" i="2" s="1"/>
  <c r="A51" i="6"/>
  <c r="A50" i="6"/>
  <c r="A49" i="6"/>
  <c r="A48" i="6"/>
  <c r="A47" i="6"/>
  <c r="A46" i="6"/>
  <c r="A45" i="6"/>
  <c r="A44" i="6"/>
  <c r="A43" i="6"/>
  <c r="A42" i="6"/>
  <c r="C36" i="6"/>
  <c r="C49" i="6" s="1"/>
  <c r="P38" i="2" s="1"/>
  <c r="C35" i="6"/>
  <c r="C48" i="6" s="1"/>
  <c r="P36" i="2" s="1"/>
  <c r="C34" i="6"/>
  <c r="C33" i="6"/>
  <c r="C46" i="6" s="1"/>
  <c r="P32" i="2" s="1"/>
  <c r="H33" i="6"/>
  <c r="H46" i="6" s="1"/>
  <c r="U32" i="2" s="1"/>
  <c r="I33" i="6"/>
  <c r="I46" i="6" s="1"/>
  <c r="V32" i="2" s="1"/>
  <c r="C32" i="6"/>
  <c r="D32" i="6"/>
  <c r="D45" i="6" s="1"/>
  <c r="Q30" i="2" s="1"/>
  <c r="E32" i="6"/>
  <c r="E45" i="6" s="1"/>
  <c r="R30" i="2" s="1"/>
  <c r="F32" i="6"/>
  <c r="F45" i="6" s="1"/>
  <c r="S30" i="2" s="1"/>
  <c r="C31" i="6"/>
  <c r="C44" i="6" s="1"/>
  <c r="P28" i="2" s="1"/>
  <c r="C30" i="6"/>
  <c r="C43" i="6" s="1"/>
  <c r="P26" i="2" s="1"/>
  <c r="D30" i="6"/>
  <c r="D43" i="6" s="1"/>
  <c r="Q26" i="2" s="1"/>
  <c r="G30" i="6"/>
  <c r="G43" i="6" s="1"/>
  <c r="T26" i="2" s="1"/>
  <c r="H30" i="6"/>
  <c r="H43" i="6" s="1"/>
  <c r="U26" i="2" s="1"/>
  <c r="L30" i="6"/>
  <c r="L43" i="6" s="1"/>
  <c r="Y26" i="2" s="1"/>
  <c r="B30" i="6"/>
  <c r="B43" i="6" s="1"/>
  <c r="O26" i="2" s="1"/>
  <c r="B31" i="6"/>
  <c r="B32" i="6"/>
  <c r="B45" i="6" s="1"/>
  <c r="O30" i="2" s="1"/>
  <c r="B33" i="6"/>
  <c r="B46" i="6" s="1"/>
  <c r="O32" i="2" s="1"/>
  <c r="B34" i="6"/>
  <c r="B47" i="6" s="1"/>
  <c r="O34" i="2" s="1"/>
  <c r="B35" i="6"/>
  <c r="B48" i="6" s="1"/>
  <c r="O36" i="2" s="1"/>
  <c r="B36" i="6"/>
  <c r="B49" i="6" s="1"/>
  <c r="O38" i="2" s="1"/>
  <c r="B37" i="6"/>
  <c r="B50" i="6" s="1"/>
  <c r="O40" i="2" s="1"/>
  <c r="B38" i="6"/>
  <c r="B51" i="6" s="1"/>
  <c r="O42" i="2" s="1"/>
  <c r="A12" i="6"/>
  <c r="A37" i="6"/>
  <c r="A38" i="6"/>
  <c r="A36" i="6"/>
  <c r="A35" i="6"/>
  <c r="A34" i="6"/>
  <c r="A33" i="6"/>
  <c r="A32" i="6"/>
  <c r="A31" i="6"/>
  <c r="A30" i="6"/>
  <c r="A29" i="6"/>
  <c r="C26" i="6"/>
  <c r="P43" i="2" s="1"/>
  <c r="D26" i="6"/>
  <c r="Q43" i="2" s="1"/>
  <c r="C23" i="6"/>
  <c r="P37" i="2" s="1"/>
  <c r="C22" i="6"/>
  <c r="P35" i="2" s="1"/>
  <c r="C21" i="6"/>
  <c r="P33" i="2" s="1"/>
  <c r="C20" i="6"/>
  <c r="P31" i="2" s="1"/>
  <c r="H20" i="6"/>
  <c r="U31" i="2" s="1"/>
  <c r="I20" i="6"/>
  <c r="V31" i="2" s="1"/>
  <c r="C19" i="6"/>
  <c r="P29" i="2" s="1"/>
  <c r="D19" i="6"/>
  <c r="Q29" i="2" s="1"/>
  <c r="E19" i="6"/>
  <c r="R29" i="2" s="1"/>
  <c r="F19" i="6"/>
  <c r="S29" i="2" s="1"/>
  <c r="C18" i="6"/>
  <c r="P27" i="2" s="1"/>
  <c r="B18" i="6"/>
  <c r="O27" i="2" s="1"/>
  <c r="B19" i="6"/>
  <c r="O29" i="2" s="1"/>
  <c r="B20" i="6"/>
  <c r="O31" i="2" s="1"/>
  <c r="B21" i="6"/>
  <c r="O33" i="2" s="1"/>
  <c r="B22" i="6"/>
  <c r="O35" i="2" s="1"/>
  <c r="B23" i="6"/>
  <c r="O37" i="2" s="1"/>
  <c r="B25" i="6"/>
  <c r="O41" i="2" s="1"/>
  <c r="B24" i="6"/>
  <c r="O39" i="2" s="1"/>
  <c r="B26" i="6"/>
  <c r="O43" i="2" s="1"/>
  <c r="C17" i="6"/>
  <c r="D17" i="6"/>
  <c r="B17" i="6"/>
  <c r="A26" i="6"/>
  <c r="A24" i="6"/>
  <c r="A25" i="6"/>
  <c r="A23" i="6"/>
  <c r="A22" i="6"/>
  <c r="A21" i="6"/>
  <c r="A20" i="6"/>
  <c r="A19" i="6"/>
  <c r="A18" i="6"/>
  <c r="A17" i="6"/>
  <c r="A16" i="6"/>
  <c r="A40" i="2"/>
  <c r="G7" i="6"/>
  <c r="G33" i="6" s="1"/>
  <c r="G46" i="6" s="1"/>
  <c r="T32" i="2" s="1"/>
  <c r="F7" i="6"/>
  <c r="F20" i="6" s="1"/>
  <c r="S31" i="2" s="1"/>
  <c r="E7" i="6"/>
  <c r="E20" i="6" s="1"/>
  <c r="R31" i="2" s="1"/>
  <c r="D7" i="6"/>
  <c r="D20" i="6" s="1"/>
  <c r="Q31" i="2" s="1"/>
  <c r="A13" i="6"/>
  <c r="A11" i="6"/>
  <c r="A10" i="6"/>
  <c r="A9" i="6"/>
  <c r="A8" i="6"/>
  <c r="A7" i="6"/>
  <c r="A6" i="6"/>
  <c r="A5" i="6"/>
  <c r="A4" i="6"/>
  <c r="A3" i="6"/>
  <c r="O4" i="6"/>
  <c r="N4" i="6"/>
  <c r="M4" i="6"/>
  <c r="L4" i="6"/>
  <c r="K4" i="6"/>
  <c r="J4" i="6"/>
  <c r="I4" i="6"/>
  <c r="H4" i="6"/>
  <c r="G4" i="6"/>
  <c r="F4" i="6"/>
  <c r="E4" i="6"/>
  <c r="D3" i="6"/>
  <c r="C3" i="6"/>
  <c r="B3" i="6"/>
  <c r="I17" i="6" l="1"/>
  <c r="V25" i="2"/>
  <c r="K17" i="6"/>
  <c r="X25" i="2"/>
  <c r="J17" i="6"/>
  <c r="W25" i="2"/>
  <c r="L17" i="6"/>
  <c r="Y25" i="2"/>
  <c r="O17" i="6"/>
  <c r="AB25" i="2"/>
  <c r="M17" i="6"/>
  <c r="Z25" i="2"/>
  <c r="N17" i="6"/>
  <c r="AA25" i="2"/>
  <c r="D16" i="6"/>
  <c r="Q23" i="2"/>
  <c r="B16" i="6"/>
  <c r="O23" i="2"/>
  <c r="C16" i="6"/>
  <c r="P23" i="2"/>
  <c r="E17" i="6"/>
  <c r="R25" i="2"/>
  <c r="J33" i="6"/>
  <c r="J46" i="6" s="1"/>
  <c r="W32" i="2" s="1"/>
  <c r="G17" i="6"/>
  <c r="T25" i="2"/>
  <c r="C29" i="6"/>
  <c r="C42" i="6" s="1"/>
  <c r="P24" i="2" s="1"/>
  <c r="F17" i="6"/>
  <c r="S25" i="2"/>
  <c r="H17" i="6"/>
  <c r="U25" i="2"/>
  <c r="O30" i="6"/>
  <c r="O43" i="6" s="1"/>
  <c r="AB26" i="2" s="1"/>
  <c r="C37" i="6"/>
  <c r="C50" i="6" s="1"/>
  <c r="P40" i="2" s="1"/>
  <c r="N30" i="6"/>
  <c r="N43" i="6" s="1"/>
  <c r="AA26" i="2" s="1"/>
  <c r="F30" i="6"/>
  <c r="F43" i="6" s="1"/>
  <c r="S26" i="2" s="1"/>
  <c r="G20" i="6"/>
  <c r="T31" i="2" s="1"/>
  <c r="M30" i="6"/>
  <c r="M43" i="6" s="1"/>
  <c r="Z26" i="2" s="1"/>
  <c r="E30" i="6"/>
  <c r="E43" i="6" s="1"/>
  <c r="R26" i="2" s="1"/>
  <c r="B29" i="6"/>
  <c r="B42" i="6" s="1"/>
  <c r="O24" i="2" s="1"/>
  <c r="K30" i="6"/>
  <c r="K43" i="6" s="1"/>
  <c r="X26" i="2" s="1"/>
  <c r="J30" i="6"/>
  <c r="J43" i="6" s="1"/>
  <c r="W26" i="2" s="1"/>
  <c r="F33" i="6"/>
  <c r="F46" i="6" s="1"/>
  <c r="S32" i="2" s="1"/>
  <c r="D33" i="6"/>
  <c r="D46" i="6" s="1"/>
  <c r="Q32" i="2" s="1"/>
  <c r="D29" i="6"/>
  <c r="D42" i="6" s="1"/>
  <c r="Q24" i="2" s="1"/>
  <c r="I30" i="6"/>
  <c r="I43" i="6" s="1"/>
  <c r="V26" i="2" s="1"/>
  <c r="E33" i="6"/>
  <c r="E46" i="6" s="1"/>
  <c r="R32" i="2" s="1"/>
  <c r="O2" i="1"/>
  <c r="B27" i="3" l="1"/>
  <c r="B30" i="3" s="1"/>
  <c r="B16" i="1" s="1"/>
  <c r="M4" i="3"/>
  <c r="M7" i="3" s="1"/>
  <c r="M10" i="3" s="1"/>
  <c r="L4" i="3"/>
  <c r="L7" i="3" s="1"/>
  <c r="L10" i="3" s="1"/>
  <c r="K4" i="3"/>
  <c r="K7" i="3" s="1"/>
  <c r="K10" i="3" s="1"/>
  <c r="J4" i="3"/>
  <c r="J7" i="3" s="1"/>
  <c r="J10" i="3" s="1"/>
  <c r="I4" i="3"/>
  <c r="I7" i="3" s="1"/>
  <c r="I10" i="3" s="1"/>
  <c r="H4" i="3"/>
  <c r="H7" i="3" s="1"/>
  <c r="H10" i="3" s="1"/>
  <c r="G4" i="3"/>
  <c r="G7" i="3" s="1"/>
  <c r="G10" i="3" s="1"/>
  <c r="F4" i="3"/>
  <c r="F7" i="3" s="1"/>
  <c r="F10" i="3" s="1"/>
  <c r="E4" i="3"/>
  <c r="E7" i="3" s="1"/>
  <c r="E10" i="3" s="1"/>
  <c r="D4" i="3"/>
  <c r="D7" i="3" s="1"/>
  <c r="D10" i="3" s="1"/>
  <c r="C4" i="3"/>
  <c r="C7" i="3" s="1"/>
  <c r="C10" i="3" s="1"/>
  <c r="B4" i="3"/>
  <c r="B7" i="3" s="1"/>
  <c r="B10" i="3" s="1"/>
  <c r="M3" i="2"/>
  <c r="M9" i="2" s="1"/>
  <c r="L3" i="2"/>
  <c r="L9" i="2" s="1"/>
  <c r="K3" i="2"/>
  <c r="K9" i="2" s="1"/>
  <c r="J3" i="2"/>
  <c r="J9" i="2" s="1"/>
  <c r="I3" i="2"/>
  <c r="I9" i="2" s="1"/>
  <c r="H3" i="2"/>
  <c r="H9" i="2" s="1"/>
  <c r="G3" i="2"/>
  <c r="G9" i="2" s="1"/>
  <c r="F3" i="2"/>
  <c r="F9" i="2" s="1"/>
  <c r="E3" i="2"/>
  <c r="E9" i="2" s="1"/>
  <c r="D3" i="2"/>
  <c r="D9" i="2" s="1"/>
  <c r="C3" i="2"/>
  <c r="C9" i="2" s="1"/>
  <c r="B3" i="2"/>
  <c r="B9" i="2" s="1"/>
  <c r="D12" i="2" l="1"/>
  <c r="D15" i="2" s="1"/>
  <c r="D18" i="2" s="1"/>
  <c r="D20" i="2" s="1"/>
  <c r="D23" i="2" s="1" a="1"/>
  <c r="D23" i="2" s="1"/>
  <c r="D24" i="2" s="1" a="1"/>
  <c r="D24" i="2" s="1"/>
  <c r="D25" i="2" s="1" a="1"/>
  <c r="D25" i="2" s="1"/>
  <c r="D26" i="2" s="1" a="1"/>
  <c r="D26" i="2" s="1"/>
  <c r="D27" i="2" s="1" a="1"/>
  <c r="D27" i="2" s="1"/>
  <c r="D28" i="2" s="1" a="1"/>
  <c r="D28" i="2" s="1"/>
  <c r="D29" i="2" s="1" a="1"/>
  <c r="D29" i="2" s="1"/>
  <c r="D30" i="2" s="1" a="1"/>
  <c r="D30" i="2" s="1"/>
  <c r="D31" i="2" s="1" a="1"/>
  <c r="D31" i="2" s="1"/>
  <c r="D32" i="2" s="1" a="1"/>
  <c r="D32" i="2" s="1"/>
  <c r="D33" i="2" s="1" a="1"/>
  <c r="D33" i="2" s="1"/>
  <c r="D34" i="2" s="1" a="1"/>
  <c r="D34" i="2" s="1"/>
  <c r="D35" i="2" s="1" a="1"/>
  <c r="D35" i="2" s="1"/>
  <c r="D36" i="2" s="1" a="1"/>
  <c r="D36" i="2" s="1"/>
  <c r="D37" i="2" s="1" a="1"/>
  <c r="D37" i="2" s="1"/>
  <c r="D38" i="2" s="1" a="1"/>
  <c r="D38" i="2" s="1"/>
  <c r="D39" i="2" s="1" a="1"/>
  <c r="D39" i="2" s="1"/>
  <c r="D40" i="2" s="1" a="1"/>
  <c r="D40" i="2" s="1"/>
  <c r="D41" i="2" s="1" a="1"/>
  <c r="D41" i="2" s="1"/>
  <c r="D42" i="2" s="1" a="1"/>
  <c r="D42" i="2" s="1"/>
  <c r="D43" i="2" s="1" a="1"/>
  <c r="D43" i="2" s="1"/>
  <c r="D44" i="2" s="1" a="1"/>
  <c r="D44" i="2" s="1"/>
  <c r="H12" i="2"/>
  <c r="H15" i="2" s="1"/>
  <c r="H18" i="2" s="1"/>
  <c r="H20" i="2" s="1"/>
  <c r="H23" i="2" s="1" a="1"/>
  <c r="H23" i="2" s="1"/>
  <c r="H24" i="2" s="1" a="1"/>
  <c r="H24" i="2" s="1"/>
  <c r="H25" i="2" s="1" a="1"/>
  <c r="H25" i="2" s="1"/>
  <c r="H26" i="2" s="1" a="1"/>
  <c r="H26" i="2" s="1"/>
  <c r="H27" i="2" s="1" a="1"/>
  <c r="H27" i="2" s="1"/>
  <c r="H28" i="2" s="1" a="1"/>
  <c r="H28" i="2" s="1"/>
  <c r="H29" i="2" s="1" a="1"/>
  <c r="H29" i="2" s="1"/>
  <c r="H30" i="2" s="1" a="1"/>
  <c r="H30" i="2" s="1"/>
  <c r="H31" i="2" s="1" a="1"/>
  <c r="H31" i="2" s="1"/>
  <c r="H32" i="2" s="1" a="1"/>
  <c r="H32" i="2" s="1"/>
  <c r="H33" i="2" s="1" a="1"/>
  <c r="H33" i="2" s="1"/>
  <c r="H34" i="2" s="1" a="1"/>
  <c r="H34" i="2" s="1"/>
  <c r="H35" i="2" s="1" a="1"/>
  <c r="H35" i="2" s="1"/>
  <c r="H36" i="2" s="1" a="1"/>
  <c r="H36" i="2" s="1"/>
  <c r="H37" i="2" s="1" a="1"/>
  <c r="H37" i="2" s="1"/>
  <c r="H38" i="2" s="1" a="1"/>
  <c r="H38" i="2" s="1"/>
  <c r="H39" i="2" s="1" a="1"/>
  <c r="H39" i="2" s="1"/>
  <c r="H40" i="2" s="1" a="1"/>
  <c r="H40" i="2" s="1"/>
  <c r="H41" i="2" s="1" a="1"/>
  <c r="H41" i="2" s="1"/>
  <c r="H42" i="2" s="1" a="1"/>
  <c r="H42" i="2" s="1"/>
  <c r="H43" i="2" s="1" a="1"/>
  <c r="H43" i="2" s="1"/>
  <c r="H44" i="2" s="1" a="1"/>
  <c r="H44" i="2" s="1"/>
  <c r="B12" i="2"/>
  <c r="B15" i="2" s="1"/>
  <c r="B18" i="2" s="1"/>
  <c r="B20" i="2" s="1"/>
  <c r="B23" i="2" s="1" a="1"/>
  <c r="B23" i="2" s="1"/>
  <c r="B24" i="2" s="1" a="1"/>
  <c r="B24" i="2" s="1"/>
  <c r="B25" i="2" s="1" a="1"/>
  <c r="B25" i="2" s="1"/>
  <c r="B26" i="2" s="1" a="1"/>
  <c r="B26" i="2" s="1"/>
  <c r="B27" i="2" s="1" a="1"/>
  <c r="B27" i="2" s="1"/>
  <c r="B28" i="2" s="1" a="1"/>
  <c r="B28" i="2" s="1"/>
  <c r="B29" i="2" s="1" a="1"/>
  <c r="B29" i="2" s="1"/>
  <c r="B30" i="2" s="1" a="1"/>
  <c r="B30" i="2" s="1"/>
  <c r="B31" i="2" s="1" a="1"/>
  <c r="B31" i="2" s="1"/>
  <c r="B32" i="2" s="1" a="1"/>
  <c r="B32" i="2" s="1"/>
  <c r="B33" i="2" s="1" a="1"/>
  <c r="B33" i="2" s="1"/>
  <c r="B34" i="2" s="1" a="1"/>
  <c r="B34" i="2" s="1"/>
  <c r="B35" i="2" s="1" a="1"/>
  <c r="B35" i="2" s="1"/>
  <c r="L12" i="2"/>
  <c r="L15" i="2" s="1"/>
  <c r="L18" i="2" s="1"/>
  <c r="L20" i="2" s="1"/>
  <c r="L23" i="2" s="1" a="1"/>
  <c r="L23" i="2" s="1"/>
  <c r="L24" i="2" s="1" a="1"/>
  <c r="L24" i="2" s="1"/>
  <c r="L25" i="2" s="1" a="1"/>
  <c r="L25" i="2" s="1"/>
  <c r="L26" i="2" s="1" a="1"/>
  <c r="L26" i="2" s="1"/>
  <c r="L27" i="2" s="1" a="1"/>
  <c r="L27" i="2" s="1"/>
  <c r="L28" i="2" s="1" a="1"/>
  <c r="L28" i="2" s="1"/>
  <c r="L29" i="2" s="1" a="1"/>
  <c r="L29" i="2" s="1"/>
  <c r="L30" i="2" s="1" a="1"/>
  <c r="L30" i="2" s="1"/>
  <c r="L31" i="2" s="1" a="1"/>
  <c r="L31" i="2" s="1"/>
  <c r="L32" i="2" s="1" a="1"/>
  <c r="L32" i="2" s="1"/>
  <c r="L33" i="2" s="1" a="1"/>
  <c r="L33" i="2" s="1"/>
  <c r="L34" i="2" s="1" a="1"/>
  <c r="L34" i="2" s="1"/>
  <c r="L35" i="2" s="1" a="1"/>
  <c r="L35" i="2" s="1"/>
  <c r="L36" i="2" s="1" a="1"/>
  <c r="L36" i="2" s="1"/>
  <c r="L37" i="2" s="1" a="1"/>
  <c r="L37" i="2" s="1"/>
  <c r="L38" i="2" s="1" a="1"/>
  <c r="L38" i="2" s="1"/>
  <c r="L39" i="2" s="1" a="1"/>
  <c r="L39" i="2" s="1"/>
  <c r="L40" i="2" s="1" a="1"/>
  <c r="L40" i="2" s="1"/>
  <c r="L41" i="2" s="1" a="1"/>
  <c r="L41" i="2" s="1"/>
  <c r="L42" i="2" s="1" a="1"/>
  <c r="L42" i="2" s="1"/>
  <c r="L43" i="2" s="1" a="1"/>
  <c r="L43" i="2" s="1"/>
  <c r="L44" i="2" s="1" a="1"/>
  <c r="L44" i="2" s="1"/>
  <c r="M12" i="2"/>
  <c r="M15" i="2" s="1"/>
  <c r="M18" i="2" s="1"/>
  <c r="M20" i="2" s="1"/>
  <c r="M23" i="2" s="1" a="1"/>
  <c r="M23" i="2" s="1"/>
  <c r="M24" i="2" s="1" a="1"/>
  <c r="M24" i="2" s="1"/>
  <c r="M25" i="2" s="1" a="1"/>
  <c r="M25" i="2" s="1"/>
  <c r="M26" i="2" s="1" a="1"/>
  <c r="M26" i="2" s="1"/>
  <c r="M27" i="2" s="1" a="1"/>
  <c r="M27" i="2" s="1"/>
  <c r="M28" i="2" s="1" a="1"/>
  <c r="M28" i="2" s="1"/>
  <c r="M29" i="2" s="1" a="1"/>
  <c r="M29" i="2" s="1"/>
  <c r="M30" i="2" s="1" a="1"/>
  <c r="M30" i="2" s="1"/>
  <c r="M31" i="2" s="1" a="1"/>
  <c r="M31" i="2" s="1"/>
  <c r="M32" i="2" s="1" a="1"/>
  <c r="M32" i="2" s="1"/>
  <c r="M33" i="2" s="1" a="1"/>
  <c r="M33" i="2" s="1"/>
  <c r="M34" i="2" s="1" a="1"/>
  <c r="M34" i="2" s="1"/>
  <c r="M35" i="2" s="1" a="1"/>
  <c r="M35" i="2" s="1"/>
  <c r="M36" i="2" s="1" a="1"/>
  <c r="M36" i="2" s="1"/>
  <c r="M37" i="2" s="1" a="1"/>
  <c r="M37" i="2" s="1"/>
  <c r="M38" i="2" s="1" a="1"/>
  <c r="M38" i="2" s="1"/>
  <c r="M39" i="2" s="1" a="1"/>
  <c r="M39" i="2" s="1"/>
  <c r="M40" i="2" s="1" a="1"/>
  <c r="M40" i="2" s="1"/>
  <c r="M41" i="2" s="1" a="1"/>
  <c r="M41" i="2" s="1"/>
  <c r="M42" i="2" s="1" a="1"/>
  <c r="M42" i="2" s="1"/>
  <c r="M43" i="2" s="1" a="1"/>
  <c r="M43" i="2" s="1"/>
  <c r="M44" i="2" s="1" a="1"/>
  <c r="M44" i="2" s="1"/>
  <c r="I12" i="2"/>
  <c r="I15" i="2" s="1"/>
  <c r="I18" i="2" s="1"/>
  <c r="I20" i="2" s="1"/>
  <c r="I23" i="2" s="1" a="1"/>
  <c r="I23" i="2" s="1"/>
  <c r="I24" i="2" s="1" a="1"/>
  <c r="I24" i="2" s="1"/>
  <c r="I25" i="2" s="1" a="1"/>
  <c r="I25" i="2" s="1"/>
  <c r="I26" i="2" s="1" a="1"/>
  <c r="I26" i="2" s="1"/>
  <c r="I27" i="2" s="1" a="1"/>
  <c r="I27" i="2" s="1"/>
  <c r="I28" i="2" s="1" a="1"/>
  <c r="I28" i="2" s="1"/>
  <c r="I29" i="2" s="1" a="1"/>
  <c r="I29" i="2" s="1"/>
  <c r="I30" i="2" s="1" a="1"/>
  <c r="I30" i="2" s="1"/>
  <c r="I31" i="2" s="1" a="1"/>
  <c r="I31" i="2" s="1"/>
  <c r="I32" i="2" s="1" a="1"/>
  <c r="I32" i="2" s="1"/>
  <c r="I33" i="2" s="1" a="1"/>
  <c r="I33" i="2" s="1"/>
  <c r="I34" i="2" s="1" a="1"/>
  <c r="I34" i="2" s="1"/>
  <c r="I35" i="2" s="1" a="1"/>
  <c r="I35" i="2" s="1"/>
  <c r="I36" i="2" s="1" a="1"/>
  <c r="I36" i="2" s="1"/>
  <c r="I37" i="2" s="1" a="1"/>
  <c r="I37" i="2" s="1"/>
  <c r="I38" i="2" s="1" a="1"/>
  <c r="I38" i="2" s="1"/>
  <c r="I39" i="2" s="1" a="1"/>
  <c r="I39" i="2" s="1"/>
  <c r="I40" i="2" s="1" a="1"/>
  <c r="I40" i="2" s="1"/>
  <c r="I41" i="2" s="1" a="1"/>
  <c r="I41" i="2" s="1"/>
  <c r="I42" i="2" s="1" a="1"/>
  <c r="I42" i="2" s="1"/>
  <c r="I43" i="2" s="1" a="1"/>
  <c r="I43" i="2" s="1"/>
  <c r="I44" i="2" s="1" a="1"/>
  <c r="I44" i="2" s="1"/>
  <c r="J12" i="2"/>
  <c r="J15" i="2" s="1"/>
  <c r="J18" i="2" s="1"/>
  <c r="J20" i="2" s="1"/>
  <c r="J23" i="2" s="1" a="1"/>
  <c r="J23" i="2" s="1"/>
  <c r="J24" i="2" s="1" a="1"/>
  <c r="J24" i="2" s="1"/>
  <c r="J25" i="2" s="1" a="1"/>
  <c r="J25" i="2" s="1"/>
  <c r="J26" i="2" s="1" a="1"/>
  <c r="J26" i="2" s="1"/>
  <c r="J27" i="2" s="1" a="1"/>
  <c r="J27" i="2" s="1"/>
  <c r="J28" i="2" s="1" a="1"/>
  <c r="J28" i="2" s="1"/>
  <c r="J29" i="2" s="1" a="1"/>
  <c r="J29" i="2" s="1"/>
  <c r="J30" i="2" s="1" a="1"/>
  <c r="J30" i="2" s="1"/>
  <c r="J31" i="2" s="1" a="1"/>
  <c r="J31" i="2" s="1"/>
  <c r="J32" i="2" s="1" a="1"/>
  <c r="J32" i="2" s="1"/>
  <c r="J33" i="2" s="1" a="1"/>
  <c r="J33" i="2" s="1"/>
  <c r="J34" i="2" s="1" a="1"/>
  <c r="J34" i="2" s="1"/>
  <c r="J35" i="2" s="1" a="1"/>
  <c r="J35" i="2" s="1"/>
  <c r="J36" i="2" s="1" a="1"/>
  <c r="J36" i="2" s="1"/>
  <c r="J37" i="2" s="1" a="1"/>
  <c r="J37" i="2" s="1"/>
  <c r="J38" i="2" s="1" a="1"/>
  <c r="J38" i="2" s="1"/>
  <c r="J39" i="2" s="1" a="1"/>
  <c r="J39" i="2" s="1"/>
  <c r="J40" i="2" s="1" a="1"/>
  <c r="J40" i="2" s="1"/>
  <c r="J41" i="2" s="1" a="1"/>
  <c r="J41" i="2" s="1"/>
  <c r="J42" i="2" s="1" a="1"/>
  <c r="J42" i="2" s="1"/>
  <c r="E12" i="2"/>
  <c r="E15" i="2" s="1"/>
  <c r="E18" i="2" s="1"/>
  <c r="E20" i="2" s="1"/>
  <c r="E23" i="2" s="1" a="1"/>
  <c r="E23" i="2" s="1"/>
  <c r="E24" i="2" s="1" a="1"/>
  <c r="E24" i="2" s="1"/>
  <c r="E25" i="2" s="1" a="1"/>
  <c r="E25" i="2" s="1"/>
  <c r="E26" i="2" s="1" a="1"/>
  <c r="E26" i="2" s="1"/>
  <c r="E27" i="2" s="1" a="1"/>
  <c r="E27" i="2" s="1"/>
  <c r="E28" i="2" s="1" a="1"/>
  <c r="E28" i="2" s="1"/>
  <c r="E29" i="2" s="1" a="1"/>
  <c r="E29" i="2" s="1"/>
  <c r="E30" i="2" s="1" a="1"/>
  <c r="E30" i="2" s="1"/>
  <c r="E31" i="2" s="1" a="1"/>
  <c r="E31" i="2" s="1"/>
  <c r="E32" i="2" s="1" a="1"/>
  <c r="E32" i="2" s="1"/>
  <c r="E33" i="2" s="1" a="1"/>
  <c r="E33" i="2" s="1"/>
  <c r="E34" i="2" s="1" a="1"/>
  <c r="E34" i="2" s="1"/>
  <c r="E35" i="2" s="1" a="1"/>
  <c r="E35" i="2" s="1"/>
  <c r="E36" i="2" s="1" a="1"/>
  <c r="E36" i="2" s="1"/>
  <c r="E37" i="2" s="1" a="1"/>
  <c r="E37" i="2" s="1"/>
  <c r="E38" i="2" s="1" a="1"/>
  <c r="E38" i="2" s="1"/>
  <c r="E39" i="2" s="1" a="1"/>
  <c r="E39" i="2" s="1"/>
  <c r="E40" i="2" s="1" a="1"/>
  <c r="E40" i="2" s="1"/>
  <c r="E41" i="2" s="1" a="1"/>
  <c r="E41" i="2" s="1"/>
  <c r="E42" i="2" s="1" a="1"/>
  <c r="E42" i="2" s="1"/>
  <c r="E43" i="2" s="1" a="1"/>
  <c r="E43" i="2" s="1"/>
  <c r="E44" i="2" s="1" a="1"/>
  <c r="E44" i="2" s="1"/>
  <c r="C13" i="3"/>
  <c r="C14" i="3" s="1"/>
  <c r="B13" i="3"/>
  <c r="B14" i="3" s="1"/>
  <c r="B17" i="3" s="1"/>
  <c r="F12" i="2"/>
  <c r="F15" i="2" s="1"/>
  <c r="F18" i="2" s="1"/>
  <c r="F20" i="2" s="1"/>
  <c r="F23" i="2" s="1" a="1"/>
  <c r="F23" i="2" s="1"/>
  <c r="F24" i="2" s="1" a="1"/>
  <c r="F24" i="2" s="1"/>
  <c r="F25" i="2" s="1" a="1"/>
  <c r="F25" i="2" s="1"/>
  <c r="F26" i="2" s="1" a="1"/>
  <c r="F26" i="2" s="1"/>
  <c r="F27" i="2" s="1" a="1"/>
  <c r="F27" i="2" s="1"/>
  <c r="F28" i="2" s="1" a="1"/>
  <c r="F28" i="2" s="1"/>
  <c r="F29" i="2" s="1" a="1"/>
  <c r="F29" i="2" s="1"/>
  <c r="F30" i="2" s="1" a="1"/>
  <c r="F30" i="2" s="1"/>
  <c r="F31" i="2" s="1" a="1"/>
  <c r="F31" i="2" s="1"/>
  <c r="F32" i="2" s="1" a="1"/>
  <c r="F32" i="2" s="1"/>
  <c r="F33" i="2" s="1" a="1"/>
  <c r="F33" i="2" s="1"/>
  <c r="F34" i="2" s="1" a="1"/>
  <c r="F34" i="2" s="1"/>
  <c r="F35" i="2" s="1" a="1"/>
  <c r="F35" i="2" s="1"/>
  <c r="F36" i="2" s="1" a="1"/>
  <c r="F36" i="2" s="1"/>
  <c r="F37" i="2" s="1" a="1"/>
  <c r="F37" i="2" s="1"/>
  <c r="F38" i="2" s="1" a="1"/>
  <c r="F38" i="2" s="1"/>
  <c r="F39" i="2" s="1" a="1"/>
  <c r="F39" i="2" s="1"/>
  <c r="F40" i="2" s="1" a="1"/>
  <c r="F40" i="2" s="1"/>
  <c r="F41" i="2" s="1" a="1"/>
  <c r="F41" i="2" s="1"/>
  <c r="F42" i="2" s="1" a="1"/>
  <c r="F42" i="2" s="1"/>
  <c r="F43" i="2" s="1" a="1"/>
  <c r="F43" i="2" s="1"/>
  <c r="F44" i="2" s="1" a="1"/>
  <c r="F44" i="2" s="1"/>
  <c r="C12" i="2"/>
  <c r="C15" i="2" s="1"/>
  <c r="C18" i="2" s="1"/>
  <c r="C20" i="2" s="1"/>
  <c r="C23" i="2" s="1" a="1"/>
  <c r="C23" i="2" s="1"/>
  <c r="C24" i="2" s="1" a="1"/>
  <c r="C24" i="2" s="1"/>
  <c r="C25" i="2" s="1" a="1"/>
  <c r="C25" i="2" s="1"/>
  <c r="C26" i="2" s="1" a="1"/>
  <c r="C26" i="2" s="1"/>
  <c r="C27" i="2" s="1" a="1"/>
  <c r="C27" i="2" s="1"/>
  <c r="C28" i="2" s="1" a="1"/>
  <c r="C28" i="2" s="1"/>
  <c r="C29" i="2" s="1" a="1"/>
  <c r="C29" i="2" s="1"/>
  <c r="C30" i="2" s="1" a="1"/>
  <c r="C30" i="2" s="1"/>
  <c r="C31" i="2" s="1" a="1"/>
  <c r="C31" i="2" s="1"/>
  <c r="C32" i="2" s="1" a="1"/>
  <c r="C32" i="2" s="1"/>
  <c r="C33" i="2" s="1" a="1"/>
  <c r="C33" i="2" s="1"/>
  <c r="C34" i="2" s="1" a="1"/>
  <c r="C34" i="2" s="1"/>
  <c r="C35" i="2" s="1" a="1"/>
  <c r="C35" i="2" s="1"/>
  <c r="C36" i="2" s="1" a="1"/>
  <c r="C36" i="2" s="1"/>
  <c r="C37" i="2" s="1" a="1"/>
  <c r="C37" i="2" s="1"/>
  <c r="C38" i="2" s="1" a="1"/>
  <c r="C38" i="2" s="1"/>
  <c r="C39" i="2" s="1" a="1"/>
  <c r="C39" i="2" s="1"/>
  <c r="C40" i="2" s="1" a="1"/>
  <c r="C40" i="2" s="1"/>
  <c r="C41" i="2" s="1" a="1"/>
  <c r="C41" i="2" s="1"/>
  <c r="C42" i="2" s="1" a="1"/>
  <c r="C42" i="2" s="1"/>
  <c r="C43" i="2" s="1" a="1"/>
  <c r="C43" i="2" s="1"/>
  <c r="C44" i="2" s="1" a="1"/>
  <c r="C44" i="2" s="1"/>
  <c r="K12" i="2"/>
  <c r="K15" i="2" s="1"/>
  <c r="K18" i="2" s="1"/>
  <c r="K20" i="2" s="1"/>
  <c r="K23" i="2" s="1" a="1"/>
  <c r="K23" i="2" s="1"/>
  <c r="K24" i="2" s="1" a="1"/>
  <c r="K24" i="2" s="1"/>
  <c r="K25" i="2" s="1" a="1"/>
  <c r="K25" i="2" s="1"/>
  <c r="K26" i="2" s="1" a="1"/>
  <c r="K26" i="2" s="1"/>
  <c r="K27" i="2" s="1" a="1"/>
  <c r="K27" i="2" s="1"/>
  <c r="K28" i="2" s="1" a="1"/>
  <c r="K28" i="2" s="1"/>
  <c r="K29" i="2" s="1" a="1"/>
  <c r="K29" i="2" s="1"/>
  <c r="K30" i="2" s="1" a="1"/>
  <c r="K30" i="2" s="1"/>
  <c r="K31" i="2" s="1" a="1"/>
  <c r="K31" i="2" s="1"/>
  <c r="K32" i="2" s="1" a="1"/>
  <c r="K32" i="2" s="1"/>
  <c r="K33" i="2" s="1" a="1"/>
  <c r="K33" i="2" s="1"/>
  <c r="K34" i="2" s="1" a="1"/>
  <c r="K34" i="2" s="1"/>
  <c r="K35" i="2" s="1" a="1"/>
  <c r="K35" i="2" s="1"/>
  <c r="K36" i="2" s="1" a="1"/>
  <c r="K36" i="2" s="1"/>
  <c r="K37" i="2" s="1" a="1"/>
  <c r="K37" i="2" s="1"/>
  <c r="K38" i="2" s="1" a="1"/>
  <c r="K38" i="2" s="1"/>
  <c r="K39" i="2" s="1" a="1"/>
  <c r="K39" i="2" s="1"/>
  <c r="K40" i="2" s="1" a="1"/>
  <c r="K40" i="2" s="1"/>
  <c r="K41" i="2" s="1" a="1"/>
  <c r="K41" i="2" s="1"/>
  <c r="K42" i="2" s="1" a="1"/>
  <c r="K42" i="2" s="1"/>
  <c r="K43" i="2" s="1" a="1"/>
  <c r="K43" i="2" s="1"/>
  <c r="K44" i="2" s="1" a="1"/>
  <c r="K44" i="2" s="1"/>
  <c r="G12" i="2"/>
  <c r="G15" i="2" s="1"/>
  <c r="G18" i="2" s="1"/>
  <c r="G20" i="2" s="1"/>
  <c r="G23" i="2" s="1" a="1"/>
  <c r="G23" i="2" s="1"/>
  <c r="G24" i="2" s="1" a="1"/>
  <c r="G24" i="2" s="1"/>
  <c r="J43" i="2" l="1" a="1"/>
  <c r="J43" i="2" s="1"/>
  <c r="J44" i="2" s="1" a="1"/>
  <c r="J44" i="2" s="1"/>
  <c r="B36" i="2" a="1"/>
  <c r="B36" i="2" s="1"/>
  <c r="B37" i="2" s="1" a="1"/>
  <c r="B37" i="2" s="1"/>
  <c r="B38" i="2" s="1" a="1"/>
  <c r="B38" i="2" s="1"/>
  <c r="B39" i="2" s="1" a="1"/>
  <c r="B39" i="2" s="1"/>
  <c r="B40" i="2" s="1" a="1"/>
  <c r="B40" i="2" s="1"/>
  <c r="B41" i="2" s="1" a="1"/>
  <c r="B41" i="2" s="1"/>
  <c r="B42" i="2" s="1" a="1"/>
  <c r="B42" i="2" s="1"/>
  <c r="B43" i="2" s="1" a="1"/>
  <c r="B43" i="2" s="1"/>
  <c r="B44" i="2" s="1" a="1"/>
  <c r="B44" i="2" s="1"/>
  <c r="G25" i="2" a="1"/>
  <c r="G25" i="2" s="1"/>
  <c r="G26" i="2" s="1" a="1"/>
  <c r="G26" i="2" s="1"/>
  <c r="G27" i="2" s="1" a="1"/>
  <c r="G27" i="2" s="1"/>
  <c r="G28" i="2" s="1" a="1"/>
  <c r="G28" i="2" s="1"/>
  <c r="G29" i="2" s="1" a="1"/>
  <c r="G29" i="2" s="1"/>
  <c r="G30" i="2" s="1" a="1"/>
  <c r="G30" i="2" s="1"/>
  <c r="G31" i="2" s="1" a="1"/>
  <c r="G31" i="2" s="1"/>
  <c r="G32" i="2" s="1" a="1"/>
  <c r="G32" i="2" s="1"/>
  <c r="G33" i="2" s="1" a="1"/>
  <c r="G33" i="2" s="1"/>
  <c r="G34" i="2" s="1" a="1"/>
  <c r="G34" i="2" s="1"/>
  <c r="G35" i="2" s="1" a="1"/>
  <c r="G35" i="2" s="1"/>
  <c r="G36" i="2" s="1" a="1"/>
  <c r="G36" i="2" s="1"/>
  <c r="G37" i="2" s="1" a="1"/>
  <c r="G37" i="2" s="1"/>
  <c r="G38" i="2" s="1" a="1"/>
  <c r="G38" i="2" s="1"/>
  <c r="G39" i="2" s="1" a="1"/>
  <c r="G39" i="2" s="1"/>
  <c r="G40" i="2" s="1" a="1"/>
  <c r="G40" i="2" s="1"/>
  <c r="G41" i="2" s="1" a="1"/>
  <c r="G41" i="2" s="1"/>
  <c r="G42" i="2" s="1" a="1"/>
  <c r="G42" i="2" s="1"/>
  <c r="G43" i="2" s="1" a="1"/>
  <c r="G43" i="2" s="1"/>
  <c r="G44" i="2" s="1" a="1"/>
  <c r="G44" i="2" s="1"/>
  <c r="D13" i="3"/>
  <c r="D14" i="3" s="1"/>
  <c r="L26" i="3" s="1"/>
  <c r="L27" i="3" s="1"/>
  <c r="L30" i="3" s="1"/>
  <c r="L16" i="1" s="1"/>
  <c r="C17" i="3"/>
  <c r="G26" i="3" l="1"/>
  <c r="G27" i="3" s="1"/>
  <c r="G30" i="3" s="1"/>
  <c r="G16" i="1" s="1"/>
  <c r="D17" i="3"/>
  <c r="E13" i="3"/>
  <c r="E14" i="3" s="1"/>
  <c r="E17" i="3" l="1"/>
  <c r="I26" i="3" s="1"/>
  <c r="I27" i="3" s="1"/>
  <c r="I30" i="3" s="1"/>
  <c r="I16" i="1" s="1"/>
  <c r="F13" i="3"/>
  <c r="F14" i="3" s="1"/>
  <c r="E27" i="1" l="1"/>
  <c r="A8" i="4" s="1"/>
  <c r="H27" i="1"/>
  <c r="A14" i="4" s="1"/>
  <c r="M27" i="1"/>
  <c r="A24" i="4" s="1"/>
  <c r="D27" i="1"/>
  <c r="A6" i="4" s="1"/>
  <c r="I27" i="1"/>
  <c r="A16" i="4" s="1"/>
  <c r="F17" i="3"/>
  <c r="D26" i="3" s="1"/>
  <c r="D27" i="3" s="1"/>
  <c r="D30" i="3" s="1"/>
  <c r="D16" i="1" s="1"/>
  <c r="G13" i="3"/>
  <c r="G14" i="3" s="1"/>
  <c r="J27" i="1" l="1"/>
  <c r="A18" i="4" s="1"/>
  <c r="C27" i="1"/>
  <c r="A4" i="4" s="1"/>
  <c r="K27" i="1"/>
  <c r="A20" i="4" s="1"/>
  <c r="G27" i="1"/>
  <c r="A12" i="4" s="1"/>
  <c r="L27" i="1"/>
  <c r="A22" i="4" s="1"/>
  <c r="F27" i="1"/>
  <c r="H13" i="3"/>
  <c r="H14" i="3" s="1"/>
  <c r="G17" i="3"/>
  <c r="K26" i="3" s="1"/>
  <c r="K27" i="3" s="1"/>
  <c r="K30" i="3" s="1"/>
  <c r="K16" i="1" s="1"/>
  <c r="A10" i="4" l="1"/>
  <c r="H17" i="3"/>
  <c r="F26" i="3"/>
  <c r="F27" i="3" s="1"/>
  <c r="F30" i="3" s="1"/>
  <c r="F16" i="1" s="1"/>
  <c r="I13" i="3"/>
  <c r="I14" i="3" s="1"/>
  <c r="I17" i="3" l="1"/>
  <c r="M26" i="3" s="1"/>
  <c r="M27" i="3" s="1"/>
  <c r="M30" i="3" s="1"/>
  <c r="M16" i="1" s="1"/>
  <c r="J13" i="3"/>
  <c r="J14" i="3" s="1"/>
  <c r="J17" i="3" l="1"/>
  <c r="H26" i="3" s="1"/>
  <c r="H27" i="3" s="1"/>
  <c r="H30" i="3" s="1"/>
  <c r="H16" i="1" s="1"/>
  <c r="K13" i="3"/>
  <c r="K14" i="3" s="1"/>
  <c r="L13" i="3" l="1"/>
  <c r="L14" i="3" s="1"/>
  <c r="K17" i="3"/>
  <c r="C26" i="3" s="1"/>
  <c r="C27" i="3" s="1"/>
  <c r="C30" i="3" s="1"/>
  <c r="C16" i="1" s="1"/>
  <c r="L17" i="3" l="1"/>
  <c r="J26" i="3" s="1"/>
  <c r="J27" i="3" s="1"/>
  <c r="J30" i="3" s="1"/>
  <c r="J16" i="1" s="1"/>
  <c r="M13" i="3"/>
  <c r="E26" i="3" l="1"/>
  <c r="E27" i="3" s="1"/>
  <c r="E30" i="3" s="1"/>
  <c r="E16" i="1" s="1"/>
  <c r="M14" i="3"/>
  <c r="M17" i="3" s="1"/>
  <c r="B27" i="1"/>
  <c r="A2"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<sst xmlns="http://schemas.openxmlformats.org/spreadsheetml/2006/main" count="293" uniqueCount="73">
  <si>
    <t>TEMPERAMENT CONVERTER</t>
  </si>
  <si>
    <t>FRACTIONS TO CENTS</t>
  </si>
  <si>
    <t>Name of the temperament (optional):</t>
  </si>
  <si>
    <t>C-G</t>
  </si>
  <si>
    <t>G-D</t>
  </si>
  <si>
    <t>D-A</t>
  </si>
  <si>
    <t>A-E</t>
  </si>
  <si>
    <t>E-B</t>
  </si>
  <si>
    <t>B-F#</t>
  </si>
  <si>
    <t>F#-C#</t>
  </si>
  <si>
    <t>C#-G#</t>
  </si>
  <si>
    <t>G#-Eb</t>
  </si>
  <si>
    <t>Eb-Bb</t>
  </si>
  <si>
    <t>Bb-F</t>
  </si>
  <si>
    <t>F-C</t>
  </si>
  <si>
    <t>A</t>
  </si>
  <si>
    <t>Bb</t>
  </si>
  <si>
    <t>B</t>
  </si>
  <si>
    <t>C</t>
  </si>
  <si>
    <t>C#</t>
  </si>
  <si>
    <t>D</t>
  </si>
  <si>
    <t>Eb</t>
  </si>
  <si>
    <t>E</t>
  </si>
  <si>
    <t>F</t>
  </si>
  <si>
    <t>F#</t>
  </si>
  <si>
    <t>G</t>
  </si>
  <si>
    <t>G#</t>
  </si>
  <si>
    <t>CENTS TO FRACTIONS</t>
  </si>
  <si>
    <t>H</t>
  </si>
  <si>
    <t>Cs</t>
  </si>
  <si>
    <t>Es</t>
  </si>
  <si>
    <t>Fs</t>
  </si>
  <si>
    <t>Gs</t>
  </si>
  <si>
    <t>CG</t>
  </si>
  <si>
    <t>GD</t>
  </si>
  <si>
    <t>DA</t>
  </si>
  <si>
    <t>AE</t>
  </si>
  <si>
    <t>EH</t>
  </si>
  <si>
    <t>HFs</t>
  </si>
  <si>
    <t>FsCs</t>
  </si>
  <si>
    <t>CsGs</t>
  </si>
  <si>
    <t>GsDs</t>
  </si>
  <si>
    <t>EsB</t>
  </si>
  <si>
    <t>BF</t>
  </si>
  <si>
    <t>FC</t>
  </si>
  <si>
    <t>PC</t>
  </si>
  <si>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</si>
  <si>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</si>
  <si>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</si>
  <si>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</si>
  <si>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CALCULATIONS</t>
  </si>
  <si>
    <t>Table 1</t>
  </si>
  <si>
    <r>
      <rPr>
        <u/>
        <sz val="12"/>
        <color indexed="19"/>
        <rFont val="Arial"/>
        <family val="2"/>
        <charset val="238"/>
      </rPr>
      <t>CALCULATIONS</t>
    </r>
  </si>
  <si>
    <t>Table info</t>
  </si>
  <si>
    <r>
      <rPr>
        <u/>
        <sz val="12"/>
        <color indexed="19"/>
        <rFont val="Arial"/>
        <family val="2"/>
        <charset val="238"/>
      </rPr>
      <t>Table info</t>
    </r>
  </si>
  <si>
    <t>Witek na centy</t>
  </si>
  <si>
    <r>
      <rPr>
        <u/>
        <sz val="12"/>
        <color indexed="19"/>
        <rFont val="Arial"/>
        <family val="2"/>
        <charset val="238"/>
      </rPr>
      <t>Witek na centy</t>
    </r>
  </si>
  <si>
    <t>Witek na kółka</t>
  </si>
  <si>
    <r>
      <rPr>
        <u/>
        <sz val="12"/>
        <color indexed="19"/>
        <rFont val="Arial"/>
        <family val="2"/>
        <charset val="238"/>
      </rPr>
      <t>Witek na kółka</t>
    </r>
  </si>
  <si>
    <r>
      <t xml:space="preserve">If resulting fractions appear unnecessarily complex, 
try different ways of rounding cents to whole numbers or halves, eg </t>
    </r>
    <r>
      <rPr>
        <b/>
        <sz val="9"/>
        <color indexed="8"/>
        <rFont val="Arial"/>
        <family val="2"/>
        <charset val="238"/>
      </rPr>
      <t>3,2</t>
    </r>
    <r>
      <rPr>
        <sz val="9"/>
        <color indexed="8"/>
        <rFont val="Arial"/>
        <family val="2"/>
        <charset val="238"/>
      </rPr>
      <t xml:space="preserve"> = </t>
    </r>
    <r>
      <rPr>
        <b/>
        <sz val="9"/>
        <color indexed="8"/>
        <rFont val="Arial"/>
        <family val="2"/>
        <charset val="238"/>
      </rPr>
      <t>3</t>
    </r>
    <r>
      <rPr>
        <sz val="9"/>
        <color indexed="8"/>
        <rFont val="Arial"/>
        <family val="2"/>
        <charset val="238"/>
      </rPr>
      <t xml:space="preserve"> ; </t>
    </r>
    <r>
      <rPr>
        <b/>
        <sz val="9"/>
        <color indexed="8"/>
        <rFont val="Arial"/>
        <family val="2"/>
        <charset val="238"/>
      </rPr>
      <t>3,3</t>
    </r>
    <r>
      <rPr>
        <sz val="9"/>
        <color indexed="8"/>
        <rFont val="Arial"/>
        <family val="2"/>
        <charset val="238"/>
      </rPr>
      <t xml:space="preserve"> = </t>
    </r>
    <r>
      <rPr>
        <b/>
        <sz val="9"/>
        <color indexed="8"/>
        <rFont val="Arial"/>
        <family val="2"/>
        <charset val="238"/>
      </rPr>
      <t>3,5</t>
    </r>
    <r>
      <rPr>
        <sz val="9"/>
        <color indexed="8"/>
        <rFont val="Arial"/>
        <family val="2"/>
        <charset val="238"/>
      </rPr>
      <t xml:space="preserve"> ; </t>
    </r>
    <r>
      <rPr>
        <b/>
        <sz val="9"/>
        <color indexed="8"/>
        <rFont val="Arial"/>
        <family val="2"/>
        <charset val="238"/>
      </rPr>
      <t>3,6</t>
    </r>
    <r>
      <rPr>
        <sz val="9"/>
        <color indexed="8"/>
        <rFont val="Arial"/>
        <family val="2"/>
        <charset val="238"/>
      </rPr>
      <t xml:space="preserve"> = </t>
    </r>
    <r>
      <rPr>
        <b/>
        <sz val="9"/>
        <color indexed="8"/>
        <rFont val="Arial"/>
        <family val="2"/>
        <charset val="238"/>
      </rPr>
      <t>4</t>
    </r>
  </si>
  <si>
    <t>NORMAL -</t>
  </si>
  <si>
    <t>ROUNDING -</t>
  </si>
  <si>
    <t>NORMAL +</t>
  </si>
  <si>
    <t>ROUNDING +</t>
  </si>
  <si>
    <t>ver 26.02.2025</t>
  </si>
  <si>
    <r>
      <t xml:space="preserve">The converter of fractions to cents and cents to fractions is based on Witold Maciak's calculation methods 
and prepared by Weronika Janyst, Witold Maciak, Nicholas Parle and Wojciech Prządka. 
</t>
    </r>
    <r>
      <rPr>
        <sz val="8.5"/>
        <color indexed="8"/>
        <rFont val="Arial"/>
        <family val="2"/>
        <charset val="238"/>
      </rPr>
      <t>For simplicity, the Pythagorean comma was used; for clarity some fractions appearing in the second table are simplified approximations.</t>
    </r>
  </si>
  <si>
    <t>END RESULT for a tuning machine (deviations from equal temperament):</t>
  </si>
  <si>
    <t>Neidhardt Dorf 1732</t>
  </si>
  <si>
    <t>INSERT the fractions of the selected temperament :</t>
  </si>
  <si>
    <t>INSERT the cents from your table / machine (deviations from equal temperament), preferably rounded to whole numbers:</t>
  </si>
  <si>
    <t>END RESULTS in fractions of a comma (appearing on the tuning circle to the right):</t>
  </si>
  <si>
    <r>
      <t xml:space="preserve">To check if fractions are logical, keep in mind that the sum of all cells should be (approximately) </t>
    </r>
    <r>
      <rPr>
        <b/>
        <sz val="9"/>
        <color indexed="8"/>
        <rFont val="Arial"/>
        <family val="2"/>
        <charset val="238"/>
      </rPr>
      <t xml:space="preserve">-1. </t>
    </r>
    <r>
      <rPr>
        <sz val="9"/>
        <color indexed="8"/>
        <rFont val="Arial"/>
        <family val="2"/>
        <charset val="238"/>
      </rPr>
      <t>Now the sum is:</t>
    </r>
  </si>
  <si>
    <t>Kirnberger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</si>
</sst>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000"/>
    <numFmt numFmtId="165" formatCode="0.00000"/>
    <numFmt numFmtId="166" formatCode="0.0"/>
    <numFmt numFmtId="167" formatCode="\+#&quot; &quot;??/??;\ \-#&quot; &quot;??/??;\ #&quot; &quot;??/??"/>
  </numFmts>
  <fonts count="14" x14ac:knownFonts="1">
    <font>
      <sz val="10"/>
      <color indexed="8"/>
      <name val="Arial"/>
    </font>
    <font>
      <b/>
      <sz val="12"/>
      <color indexed="8"/>
      <name val="Arial"/>
      <family val="2"/>
      <charset val="238"/>
    </font>
    <font>
      <b/>
      <sz val="10"/>
      <color indexed="8"/>
      <name val="Arial"/>
      <family val="2"/>
      <charset val="238"/>
    </font>
    <font>
      <sz val="9"/>
      <color indexed="8"/>
      <name val="Arial"/>
      <family val="2"/>
      <charset val="238"/>
    </font>
    <font>
      <b/>
      <sz val="9"/>
      <color indexed="8"/>
      <name val="Arial"/>
      <family val="2"/>
      <charset val="238"/>
    </font>
    <font>
      <sz val="12"/>
      <color indexed="8"/>
      <name val="Arial"/>
      <family val="2"/>
      <charset val="238"/>
    </font>
    <font>
      <sz val="14"/>
      <color indexed="8"/>
      <name val="Arial"/>
      <family val="2"/>
      <charset val="238"/>
    </font>
    <font>
      <u/>
      <sz val="12"/>
      <color indexed="19"/>
      <name val="Arial"/>
      <family val="2"/>
      <charset val="238"/>
    </font>
    <font>
      <sz val="10"/>
      <color indexed="8"/>
      <name val="Arial"/>
      <family val="2"/>
      <charset val="238"/>
    </font>
    <font>
      <sz val="8.5"/>
      <color indexed="8"/>
      <name val="Arial"/>
      <family val="2"/>
      <charset val="238"/>
    </font>
    <font>
      <sz val="10"/>
      <name val="Arial"/>
      <family val="2"/>
      <charset val="238"/>
    </font>
    <font>
      <sz val="10"/>
      <color indexed="8"/>
      <name val="Arial"/>
    </font>
    <font>
      <sz val="20"/>
      <color indexed="8"/>
      <name val="Wingdings 2"/>
      <family val="1"/>
      <charset val="2"/>
    </font>
    <font>
      <b/>
      <sz val="11"/>
      <color indexed="8"/>
      <name val="Arial"/>
      <family val="2"/>
      <charset val="238"/>
    </font>
  </fonts>
  <fills count="10">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4"/>
        <bgColor auto="1"/>
      </patternFill>
    </fill>
    <fill>
      <patternFill patternType="solid">
        <fgColor indexed="17"/>
        <bgColor auto="1"/>
      </patternFill>
    </fill>
    <fill>
      <patternFill patternType="solid">
        <fgColor indexed="18"/>
        <bgColor auto="1"/>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s>
  <borders count="79">
    <border>
      <left/>
      <right/>
      <top/>
      <bottom/>
      <diagonal/>
    </border>
    <border>
      <left style="thin">
        <color indexed="10"/>
      </left>
      <right/>
      <top style="thin">
        <color indexed="10"/>
      </top>
      <bottom/>
      <diagonal/>
    </border>
    <border>
      <left/>
      <right/>
      <top style="thin">
        <color indexed="10"/>
      </top>
      <bottom style="medium">
        <color indexed="8"/>
      </bottom>
      <diagonal/>
    </border>
    <border>
      <left/>
      <right/>
      <top style="thin">
        <color indexed="10"/>
      </top>
      <bottom/>
      <diagonal/>
    </border>
    <border>
      <left/>
      <right style="thin">
        <color indexed="10"/>
      </right>
      <top style="thin">
        <color indexed="10"/>
      </top>
      <bottom/>
      <diagonal/>
    </border>
    <border>
      <left style="thin">
        <color indexed="10"/>
      </left>
      <right style="medium">
        <color indexed="8"/>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top/>
      <bottom/>
      <diagonal/>
    </border>
    <border>
      <left/>
      <right style="thin">
        <color indexed="10"/>
      </right>
      <top/>
      <bottom/>
      <diagonal/>
    </border>
    <border>
      <left style="thin">
        <color indexed="10"/>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
      <left style="thin">
        <color indexed="15"/>
      </left>
      <right style="thin">
        <color indexed="16"/>
      </right>
      <top style="thin">
        <color indexed="15"/>
      </top>
      <bottom style="thin">
        <color indexed="15"/>
      </bottom>
      <diagonal/>
    </border>
    <border>
      <left style="thin">
        <color indexed="16"/>
      </left>
      <right style="thin">
        <color indexed="15"/>
      </right>
      <top style="thin">
        <color indexed="15"/>
      </top>
      <bottom style="thin">
        <color indexed="15"/>
      </bottom>
      <diagonal/>
    </border>
    <border>
      <left style="thin">
        <color indexed="15"/>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indexed="64"/>
      </top>
      <bottom style="thin">
        <color theme="0" tint="-0.34998626667073579"/>
      </bottom>
      <diagonal/>
    </border>
    <border>
      <left/>
      <right style="thin">
        <color theme="0" tint="-0.34998626667073579"/>
      </right>
      <top style="thin">
        <color theme="0" tint="-0.34998626667073579"/>
      </top>
      <bottom style="thin">
        <color indexed="64"/>
      </bottom>
      <diagonal/>
    </border>
    <border>
      <left/>
      <right style="thin">
        <color indexed="64"/>
      </right>
      <top/>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
      <left style="medium">
        <color indexed="64"/>
      </left>
      <right style="thin">
        <color indexed="10"/>
      </right>
      <top style="medium">
        <color indexed="64"/>
      </top>
      <bottom style="medium">
        <color indexed="64"/>
      </bottom>
      <diagonal/>
    </border>
    <border>
      <left style="thin">
        <color indexed="10"/>
      </left>
      <right style="thin">
        <color indexed="10"/>
      </right>
      <top style="medium">
        <color indexed="64"/>
      </top>
      <bottom style="medium">
        <color indexed="64"/>
      </bottom>
      <diagonal/>
    </border>
    <border>
      <left style="thin">
        <color indexed="10"/>
      </left>
      <right style="medium">
        <color indexed="64"/>
      </right>
      <top style="medium">
        <color indexed="64"/>
      </top>
      <bottom style="medium">
        <color indexed="64"/>
      </bottom>
      <diagonal/>
    </border>
    <border>
      <left style="thick">
        <color indexed="64"/>
      </left>
      <right style="medium">
        <color auto="1"/>
      </right>
      <top style="thick">
        <color indexed="64"/>
      </top>
      <bottom style="thick">
        <color indexed="64"/>
      </bottom>
      <diagonal/>
    </border>
    <border>
      <left style="medium">
        <color auto="1"/>
      </left>
      <right style="medium">
        <color auto="1"/>
      </right>
      <top style="thick">
        <color indexed="64"/>
      </top>
      <bottom style="thick">
        <color indexed="64"/>
      </bottom>
      <diagonal/>
    </border>
    <border>
      <left style="medium">
        <color auto="1"/>
      </left>
      <right style="thick">
        <color indexed="64"/>
      </right>
      <top style="thick">
        <color indexed="64"/>
      </top>
      <bottom style="thick">
        <color indexed="64"/>
      </bottom>
      <diagonal/>
    </border>
    <border>
      <left style="thick">
        <color indexed="8"/>
      </left>
      <right style="medium">
        <color auto="1"/>
      </right>
      <top style="thick">
        <color indexed="8"/>
      </top>
      <bottom style="thick">
        <color indexed="8"/>
      </bottom>
      <diagonal/>
    </border>
    <border>
      <left style="medium">
        <color auto="1"/>
      </left>
      <right style="medium">
        <color auto="1"/>
      </right>
      <top style="thick">
        <color indexed="8"/>
      </top>
      <bottom style="thick">
        <color indexed="8"/>
      </bottom>
      <diagonal/>
    </border>
    <border>
      <left style="medium">
        <color auto="1"/>
      </left>
      <right style="thick">
        <color indexed="8"/>
      </right>
      <top style="thick">
        <color indexed="8"/>
      </top>
      <bottom style="thick">
        <color indexed="8"/>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s>
  <cellStyleXfs count="2">
    <xf numFmtId="0" fontId="0" fillId="0" borderId="0" applyNumberFormat="0" applyFill="0" applyBorder="0" applyProtection="0"/>
    <xf numFmtId="0" fontId="11" fillId="0" borderId="14" applyNumberFormat="0" applyFill="0" applyBorder="0" applyProtection="0"/>
  </cellStyleXfs>
  <cellXfs count="177">
    <xf numFmtId="0" fontId="0" fillId="0" borderId="0" xfId="0" applyFont="1" applyAlignment="1"/>
    <xf numFmtId="0" fontId="0" fillId="2" borderId="14" xfId="0" applyFont="1" applyFill="1" applyBorder="1" applyAlignment="1"/>
    <xf numFmtId="0" fontId="0" fillId="2" borderId="30" xfId="0" applyFont="1" applyFill="1" applyBorder="1" applyAlignment="1"/>
    <xf numFmtId="49" fontId="0" fillId="2" borderId="30" xfId="0" applyNumberFormat="1" applyFont="1" applyFill="1" applyBorder="1" applyAlignment="1"/>
    <xf numFmtId="0" fontId="0" fillId="2" borderId="30" xfId="0" applyNumberFormat="1" applyFont="1" applyFill="1" applyBorder="1" applyAlignment="1"/>
    <xf numFmtId="13" fontId="0" fillId="2" borderId="30" xfId="0" applyNumberFormat="1" applyFont="1" applyFill="1" applyBorder="1" applyAlignment="1"/>
    <xf numFmtId="0" fontId="0" fillId="0" borderId="0" xfId="0" applyNumberFormat="1" applyFont="1" applyAlignment="1"/>
    <xf numFmtId="3" fontId="0" fillId="2" borderId="30" xfId="0" applyNumberFormat="1" applyFont="1" applyFill="1" applyBorder="1" applyAlignment="1"/>
    <xf numFmtId="0" fontId="0" fillId="0" borderId="0" xfId="0" applyNumberFormat="1" applyFont="1" applyAlignment="1"/>
    <xf numFmtId="0" fontId="0" fillId="2" borderId="32" xfId="0" applyNumberFormat="1" applyFont="1" applyFill="1" applyBorder="1" applyAlignment="1"/>
    <xf numFmtId="0" fontId="0" fillId="2" borderId="33" xfId="0" applyFont="1" applyFill="1" applyBorder="1" applyAlignment="1"/>
    <xf numFmtId="0" fontId="0" fillId="0" borderId="0" xfId="0" applyNumberFormat="1" applyFont="1" applyAlignment="1"/>
    <xf numFmtId="0" fontId="0" fillId="0" borderId="1" xfId="0" applyFont="1" applyBorder="1" applyAlignment="1"/>
    <xf numFmtId="0" fontId="0" fillId="0" borderId="3" xfId="0" applyFont="1" applyBorder="1" applyAlignment="1"/>
    <xf numFmtId="0" fontId="0" fillId="0" borderId="4" xfId="0" applyFont="1" applyBorder="1" applyAlignment="1"/>
    <xf numFmtId="0" fontId="0" fillId="0" borderId="16" xfId="0" applyFont="1" applyBorder="1" applyAlignment="1"/>
    <xf numFmtId="0" fontId="0" fillId="0" borderId="14" xfId="0" applyFont="1" applyBorder="1" applyAlignment="1"/>
    <xf numFmtId="0" fontId="0" fillId="0" borderId="15" xfId="0" applyFont="1" applyBorder="1" applyAlignment="1"/>
    <xf numFmtId="49" fontId="6" fillId="0" borderId="14" xfId="0" applyNumberFormat="1" applyFont="1" applyBorder="1" applyAlignment="1">
      <alignment horizontal="left"/>
    </xf>
    <xf numFmtId="49" fontId="5" fillId="5" borderId="14" xfId="0" applyNumberFormat="1" applyFont="1" applyFill="1" applyBorder="1" applyAlignment="1">
      <alignment horizontal="left"/>
    </xf>
    <xf numFmtId="0" fontId="5" fillId="5" borderId="14" xfId="0" applyFont="1" applyFill="1" applyBorder="1" applyAlignment="1">
      <alignment horizontal="left"/>
    </xf>
    <xf numFmtId="0" fontId="5" fillId="6" borderId="14" xfId="0" applyFont="1" applyFill="1" applyBorder="1" applyAlignment="1">
      <alignment horizontal="left"/>
    </xf>
    <xf numFmtId="49" fontId="5" fillId="6" borderId="14" xfId="0" applyNumberFormat="1" applyFont="1" applyFill="1" applyBorder="1" applyAlignment="1">
      <alignment horizontal="left"/>
    </xf>
    <xf numFmtId="49" fontId="7" fillId="6" borderId="14" xfId="0" applyNumberFormat="1" applyFont="1" applyFill="1" applyBorder="1" applyAlignment="1">
      <alignment horizontal="left"/>
    </xf>
    <xf numFmtId="0" fontId="0" fillId="0" borderId="27" xfId="0" applyFont="1" applyBorder="1" applyAlignment="1"/>
    <xf numFmtId="0" fontId="5" fillId="6" borderId="28" xfId="0" applyFont="1" applyFill="1" applyBorder="1" applyAlignment="1">
      <alignment horizontal="left"/>
    </xf>
    <xf numFmtId="49" fontId="5" fillId="6" borderId="28" xfId="0" applyNumberFormat="1" applyFont="1" applyFill="1" applyBorder="1" applyAlignment="1">
      <alignment horizontal="left"/>
    </xf>
    <xf numFmtId="49" fontId="7" fillId="6" borderId="28" xfId="0" applyNumberFormat="1" applyFont="1" applyFill="1" applyBorder="1" applyAlignment="1">
      <alignment horizontal="left"/>
    </xf>
    <xf numFmtId="0" fontId="0" fillId="0" borderId="29" xfId="0" applyFont="1" applyBorder="1" applyAlignment="1"/>
    <xf numFmtId="0" fontId="0" fillId="0" borderId="14" xfId="0" applyNumberFormat="1" applyFont="1" applyBorder="1" applyAlignment="1"/>
    <xf numFmtId="164" fontId="0" fillId="0" borderId="0" xfId="0" applyNumberFormat="1" applyFont="1" applyAlignment="1"/>
    <xf numFmtId="0" fontId="8" fillId="0" borderId="16" xfId="0" applyNumberFormat="1" applyFont="1" applyBorder="1" applyAlignment="1"/>
    <xf numFmtId="13" fontId="0" fillId="0" borderId="0" xfId="0" applyNumberFormat="1" applyFont="1" applyAlignment="1"/>
    <xf numFmtId="0" fontId="0" fillId="0" borderId="3" xfId="0" applyNumberFormat="1" applyFont="1" applyBorder="1" applyAlignment="1"/>
    <xf numFmtId="13" fontId="0" fillId="2" borderId="3" xfId="0" applyNumberFormat="1" applyFont="1" applyFill="1" applyBorder="1" applyAlignment="1"/>
    <xf numFmtId="13" fontId="0" fillId="2" borderId="14" xfId="0" applyNumberFormat="1" applyFont="1" applyFill="1" applyBorder="1" applyAlignment="1"/>
    <xf numFmtId="0" fontId="8" fillId="0" borderId="0" xfId="0" applyNumberFormat="1" applyFont="1" applyAlignment="1"/>
    <xf numFmtId="164" fontId="0" fillId="2" borderId="14" xfId="0" applyNumberFormat="1" applyFont="1" applyFill="1" applyBorder="1" applyAlignment="1"/>
    <xf numFmtId="13" fontId="0" fillId="0" borderId="14" xfId="0" applyNumberFormat="1" applyFont="1" applyBorder="1" applyAlignment="1"/>
    <xf numFmtId="13" fontId="0" fillId="0" borderId="54" xfId="0" applyNumberFormat="1" applyFont="1" applyBorder="1" applyAlignment="1"/>
    <xf numFmtId="13" fontId="0" fillId="0" borderId="50" xfId="0" applyNumberFormat="1" applyFont="1" applyBorder="1" applyAlignment="1"/>
    <xf numFmtId="13" fontId="2" fillId="0" borderId="56" xfId="0" applyNumberFormat="1" applyFont="1" applyBorder="1" applyAlignment="1"/>
    <xf numFmtId="13" fontId="2" fillId="0" borderId="51" xfId="0" applyNumberFormat="1" applyFont="1" applyBorder="1" applyAlignment="1"/>
    <xf numFmtId="13" fontId="2" fillId="0" borderId="43" xfId="0" applyNumberFormat="1" applyFont="1" applyBorder="1" applyAlignment="1"/>
    <xf numFmtId="13" fontId="2" fillId="0" borderId="47" xfId="0" applyNumberFormat="1" applyFont="1" applyBorder="1" applyAlignment="1"/>
    <xf numFmtId="13" fontId="2" fillId="2" borderId="43" xfId="0" applyNumberFormat="1" applyFont="1" applyFill="1" applyBorder="1" applyAlignment="1"/>
    <xf numFmtId="13" fontId="2" fillId="0" borderId="53" xfId="0" applyNumberFormat="1" applyFont="1" applyBorder="1" applyAlignment="1"/>
    <xf numFmtId="13" fontId="2" fillId="0" borderId="48" xfId="0" applyNumberFormat="1" applyFont="1" applyBorder="1" applyAlignment="1"/>
    <xf numFmtId="13" fontId="0" fillId="7" borderId="30" xfId="0" applyNumberFormat="1" applyFont="1" applyFill="1" applyBorder="1" applyAlignment="1"/>
    <xf numFmtId="13" fontId="0" fillId="7" borderId="0" xfId="0" applyNumberFormat="1" applyFont="1" applyFill="1" applyAlignment="1"/>
    <xf numFmtId="13" fontId="2" fillId="0" borderId="49" xfId="0" applyNumberFormat="1" applyFont="1" applyBorder="1" applyAlignment="1"/>
    <xf numFmtId="13" fontId="0" fillId="8" borderId="30" xfId="0" applyNumberFormat="1" applyFont="1" applyFill="1" applyBorder="1" applyAlignment="1"/>
    <xf numFmtId="165" fontId="0" fillId="0" borderId="0" xfId="0" applyNumberFormat="1" applyFont="1" applyAlignment="1"/>
    <xf numFmtId="13" fontId="10" fillId="0" borderId="30" xfId="0" applyNumberFormat="1" applyFont="1" applyFill="1" applyBorder="1" applyAlignment="1"/>
    <xf numFmtId="49" fontId="0" fillId="3" borderId="21" xfId="0" applyNumberFormat="1" applyFont="1" applyFill="1" applyBorder="1" applyAlignment="1" applyProtection="1">
      <alignment horizontal="center" vertical="center"/>
    </xf>
    <xf numFmtId="49" fontId="0" fillId="3" borderId="22" xfId="0" applyNumberFormat="1" applyFont="1" applyFill="1" applyBorder="1" applyAlignment="1" applyProtection="1">
      <alignment horizontal="center" vertical="center"/>
    </xf>
    <xf numFmtId="49" fontId="0" fillId="3" borderId="23" xfId="0" applyNumberFormat="1" applyFont="1" applyFill="1" applyBorder="1" applyAlignment="1" applyProtection="1">
      <alignment horizontal="center" vertical="center"/>
    </xf>
    <xf numFmtId="0" fontId="0" fillId="2" borderId="19" xfId="0" applyFont="1" applyFill="1" applyBorder="1" applyAlignment="1" applyProtection="1"/>
    <xf numFmtId="0" fontId="0" fillId="2" borderId="20" xfId="0" applyFont="1" applyFill="1" applyBorder="1" applyAlignment="1" applyProtection="1"/>
    <xf numFmtId="0" fontId="0" fillId="2" borderId="11" xfId="0" applyFont="1" applyFill="1" applyBorder="1" applyAlignment="1" applyProtection="1"/>
    <xf numFmtId="0" fontId="0" fillId="2" borderId="13" xfId="0" applyFont="1" applyFill="1" applyBorder="1" applyAlignment="1" applyProtection="1"/>
    <xf numFmtId="0" fontId="0" fillId="2" borderId="14" xfId="0" applyFont="1" applyFill="1" applyBorder="1" applyAlignment="1" applyProtection="1"/>
    <xf numFmtId="0" fontId="0" fillId="2" borderId="17" xfId="0" applyFont="1" applyFill="1" applyBorder="1" applyAlignment="1" applyProtection="1"/>
    <xf numFmtId="0" fontId="0" fillId="0" borderId="14" xfId="0" applyNumberFormat="1" applyFont="1" applyBorder="1" applyAlignment="1" applyProtection="1"/>
    <xf numFmtId="49" fontId="3" fillId="2" borderId="10" xfId="0" applyNumberFormat="1" applyFont="1" applyFill="1" applyBorder="1" applyAlignment="1" applyProtection="1"/>
    <xf numFmtId="0" fontId="0" fillId="2" borderId="12" xfId="0" applyFont="1" applyFill="1" applyBorder="1" applyAlignment="1" applyProtection="1"/>
    <xf numFmtId="13" fontId="0" fillId="2" borderId="24" xfId="0" applyNumberFormat="1" applyFont="1" applyFill="1" applyBorder="1" applyAlignment="1" applyProtection="1">
      <alignment horizontal="center" vertical="center"/>
    </xf>
    <xf numFmtId="13" fontId="2" fillId="2" borderId="42" xfId="0" applyNumberFormat="1" applyFont="1" applyFill="1" applyBorder="1" applyAlignment="1" applyProtection="1">
      <alignment horizontal="center" vertical="center"/>
    </xf>
    <xf numFmtId="49" fontId="8" fillId="3" borderId="22" xfId="0" applyNumberFormat="1" applyFont="1" applyFill="1" applyBorder="1" applyAlignment="1" applyProtection="1">
      <alignment horizontal="center" vertical="center"/>
    </xf>
    <xf numFmtId="0" fontId="8" fillId="2" borderId="1" xfId="0" applyFont="1" applyFill="1" applyBorder="1" applyAlignment="1" applyProtection="1">
      <protection locked="0"/>
    </xf>
    <xf numFmtId="0" fontId="0" fillId="2" borderId="2" xfId="0" applyFont="1" applyFill="1" applyBorder="1" applyAlignment="1" applyProtection="1">
      <protection locked="0"/>
    </xf>
    <xf numFmtId="0" fontId="0" fillId="2" borderId="3" xfId="0" applyFont="1" applyFill="1" applyBorder="1" applyAlignment="1" applyProtection="1">
      <protection locked="0"/>
    </xf>
    <xf numFmtId="0" fontId="0" fillId="2" borderId="4" xfId="0" applyFont="1" applyFill="1" applyBorder="1" applyAlignment="1" applyProtection="1">
      <protection locked="0"/>
    </xf>
    <xf numFmtId="0" fontId="0" fillId="0" borderId="0" xfId="0" applyNumberFormat="1" applyFont="1" applyAlignment="1" applyProtection="1">
      <protection locked="0"/>
    </xf>
    <xf numFmtId="0" fontId="0" fillId="2" borderId="5" xfId="0" applyFont="1" applyFill="1" applyBorder="1" applyAlignment="1" applyProtection="1">
      <protection locked="0"/>
    </xf>
    <xf numFmtId="0" fontId="0" fillId="2" borderId="9" xfId="0" applyFont="1" applyFill="1" applyBorder="1" applyAlignment="1" applyProtection="1">
      <protection locked="0"/>
    </xf>
    <xf numFmtId="0" fontId="0" fillId="2" borderId="13" xfId="0" applyFont="1" applyFill="1" applyBorder="1" applyAlignment="1" applyProtection="1">
      <protection locked="0"/>
    </xf>
    <xf numFmtId="0" fontId="0" fillId="2" borderId="14" xfId="0" applyFont="1" applyFill="1" applyBorder="1" applyAlignment="1" applyProtection="1">
      <protection locked="0"/>
    </xf>
    <xf numFmtId="0" fontId="0" fillId="2" borderId="15" xfId="0" applyFont="1" applyFill="1" applyBorder="1" applyAlignment="1" applyProtection="1">
      <protection locked="0"/>
    </xf>
    <xf numFmtId="0" fontId="0" fillId="2" borderId="16" xfId="0" applyFont="1" applyFill="1" applyBorder="1" applyAlignment="1" applyProtection="1">
      <protection locked="0"/>
    </xf>
    <xf numFmtId="0" fontId="0" fillId="2" borderId="11" xfId="0" applyFont="1" applyFill="1" applyBorder="1" applyAlignment="1" applyProtection="1">
      <protection locked="0"/>
    </xf>
    <xf numFmtId="0" fontId="0" fillId="2" borderId="17" xfId="0" applyFont="1" applyFill="1" applyBorder="1" applyAlignment="1" applyProtection="1">
      <protection locked="0"/>
    </xf>
    <xf numFmtId="0" fontId="0" fillId="2" borderId="19" xfId="0" applyFont="1" applyFill="1" applyBorder="1" applyAlignment="1" applyProtection="1">
      <protection locked="0"/>
    </xf>
    <xf numFmtId="13" fontId="0" fillId="2" borderId="14" xfId="0" applyNumberFormat="1" applyFont="1" applyFill="1" applyBorder="1" applyAlignment="1" applyProtection="1">
      <protection locked="0"/>
    </xf>
    <xf numFmtId="0" fontId="0" fillId="2" borderId="27" xfId="0" applyFont="1" applyFill="1" applyBorder="1" applyAlignment="1" applyProtection="1">
      <protection locked="0"/>
    </xf>
    <xf numFmtId="0" fontId="0" fillId="2" borderId="28" xfId="0" applyFont="1" applyFill="1" applyBorder="1" applyAlignment="1" applyProtection="1">
      <protection locked="0"/>
    </xf>
    <xf numFmtId="0" fontId="0" fillId="2" borderId="29" xfId="0" applyFont="1" applyFill="1" applyBorder="1" applyAlignment="1" applyProtection="1">
      <protection locked="0"/>
    </xf>
    <xf numFmtId="13" fontId="8" fillId="9" borderId="47" xfId="0" applyNumberFormat="1" applyFont="1" applyFill="1" applyBorder="1" applyAlignment="1"/>
    <xf numFmtId="13" fontId="0" fillId="9" borderId="43" xfId="0" applyNumberFormat="1" applyFont="1" applyFill="1" applyBorder="1" applyAlignment="1"/>
    <xf numFmtId="13" fontId="0" fillId="9" borderId="47" xfId="0" applyNumberFormat="1" applyFont="1" applyFill="1" applyBorder="1" applyAlignment="1"/>
    <xf numFmtId="13" fontId="0" fillId="9" borderId="51" xfId="0" applyNumberFormat="1" applyFont="1" applyFill="1" applyBorder="1" applyAlignment="1"/>
    <xf numFmtId="49" fontId="0" fillId="3" borderId="58" xfId="0" applyNumberFormat="1" applyFont="1" applyFill="1" applyBorder="1" applyAlignment="1" applyProtection="1">
      <alignment horizontal="center" vertical="center"/>
    </xf>
    <xf numFmtId="49" fontId="0" fillId="3" borderId="59" xfId="0" applyNumberFormat="1" applyFont="1" applyFill="1" applyBorder="1" applyAlignment="1" applyProtection="1">
      <alignment horizontal="center" vertical="center"/>
    </xf>
    <xf numFmtId="49" fontId="0" fillId="3" borderId="60" xfId="0" applyNumberFormat="1" applyFont="1" applyFill="1" applyBorder="1" applyAlignment="1" applyProtection="1">
      <alignment horizontal="center" vertical="center"/>
    </xf>
    <xf numFmtId="49" fontId="0" fillId="9" borderId="30" xfId="0" applyNumberFormat="1" applyFont="1" applyFill="1" applyBorder="1" applyAlignment="1"/>
    <xf numFmtId="0" fontId="0" fillId="9" borderId="30" xfId="0" applyNumberFormat="1" applyFont="1" applyFill="1" applyBorder="1" applyAlignment="1"/>
    <xf numFmtId="13" fontId="0" fillId="9" borderId="30" xfId="0" applyNumberFormat="1" applyFont="1" applyFill="1" applyBorder="1" applyAlignment="1"/>
    <xf numFmtId="0" fontId="0" fillId="2" borderId="61" xfId="0" applyFont="1" applyFill="1" applyBorder="1" applyAlignment="1"/>
    <xf numFmtId="0" fontId="0" fillId="2" borderId="62" xfId="0" applyFont="1" applyFill="1" applyBorder="1" applyAlignment="1"/>
    <xf numFmtId="13" fontId="0" fillId="2" borderId="63" xfId="0" applyNumberFormat="1" applyFont="1" applyFill="1" applyBorder="1" applyAlignment="1"/>
    <xf numFmtId="13" fontId="0" fillId="9" borderId="64" xfId="0" applyNumberFormat="1" applyFont="1" applyFill="1" applyBorder="1" applyAlignment="1"/>
    <xf numFmtId="13" fontId="0" fillId="9" borderId="65" xfId="0" applyNumberFormat="1" applyFont="1" applyFill="1" applyBorder="1" applyAlignment="1"/>
    <xf numFmtId="13" fontId="0" fillId="9" borderId="66" xfId="0" applyNumberFormat="1" applyFont="1" applyFill="1" applyBorder="1" applyAlignment="1"/>
    <xf numFmtId="13" fontId="10" fillId="9" borderId="30" xfId="0" applyNumberFormat="1" applyFont="1" applyFill="1" applyBorder="1" applyAlignment="1"/>
    <xf numFmtId="13" fontId="2" fillId="9" borderId="56" xfId="0" applyNumberFormat="1" applyFont="1" applyFill="1" applyBorder="1" applyAlignment="1"/>
    <xf numFmtId="13" fontId="2" fillId="9" borderId="51" xfId="0" applyNumberFormat="1" applyFont="1" applyFill="1" applyBorder="1" applyAlignment="1"/>
    <xf numFmtId="13" fontId="2" fillId="9" borderId="43" xfId="0" applyNumberFormat="1" applyFont="1" applyFill="1" applyBorder="1" applyAlignment="1"/>
    <xf numFmtId="13" fontId="2" fillId="9" borderId="47" xfId="0" applyNumberFormat="1" applyFont="1" applyFill="1" applyBorder="1" applyAlignment="1"/>
    <xf numFmtId="13" fontId="0" fillId="7" borderId="47" xfId="0" applyNumberFormat="1" applyFont="1" applyFill="1" applyBorder="1" applyAlignment="1"/>
    <xf numFmtId="13" fontId="0" fillId="7" borderId="51" xfId="0" applyNumberFormat="1" applyFont="1" applyFill="1" applyBorder="1" applyAlignment="1"/>
    <xf numFmtId="13" fontId="0" fillId="7" borderId="43" xfId="0" applyNumberFormat="1" applyFont="1" applyFill="1" applyBorder="1" applyAlignment="1"/>
    <xf numFmtId="13" fontId="8" fillId="9" borderId="46" xfId="0" applyNumberFormat="1" applyFont="1" applyFill="1" applyBorder="1" applyAlignment="1"/>
    <xf numFmtId="13" fontId="0" fillId="7" borderId="46" xfId="0" applyNumberFormat="1" applyFont="1" applyFill="1" applyBorder="1" applyAlignment="1"/>
    <xf numFmtId="13" fontId="0" fillId="9" borderId="46" xfId="0" applyNumberFormat="1" applyFont="1" applyFill="1" applyBorder="1" applyAlignment="1"/>
    <xf numFmtId="13" fontId="2" fillId="9" borderId="55" xfId="0" applyNumberFormat="1" applyFont="1" applyFill="1" applyBorder="1" applyAlignment="1"/>
    <xf numFmtId="13" fontId="2" fillId="9" borderId="52" xfId="0" applyNumberFormat="1" applyFont="1" applyFill="1" applyBorder="1" applyAlignment="1"/>
    <xf numFmtId="13" fontId="2" fillId="9" borderId="44" xfId="0" applyNumberFormat="1" applyFont="1" applyFill="1" applyBorder="1" applyAlignment="1"/>
    <xf numFmtId="13" fontId="2" fillId="9" borderId="45" xfId="0" applyNumberFormat="1" applyFont="1" applyFill="1" applyBorder="1" applyAlignment="1"/>
    <xf numFmtId="13" fontId="2" fillId="7" borderId="57" xfId="0" applyNumberFormat="1" applyFont="1" applyFill="1" applyBorder="1" applyAlignment="1"/>
    <xf numFmtId="3" fontId="0" fillId="9" borderId="30" xfId="0" applyNumberFormat="1" applyFont="1" applyFill="1" applyBorder="1" applyAlignment="1"/>
    <xf numFmtId="49" fontId="8" fillId="3" borderId="59" xfId="0" applyNumberFormat="1" applyFont="1" applyFill="1" applyBorder="1" applyAlignment="1" applyProtection="1">
      <alignment horizontal="center" vertical="center"/>
    </xf>
    <xf numFmtId="49" fontId="8" fillId="3" borderId="23" xfId="0" applyNumberFormat="1" applyFont="1" applyFill="1" applyBorder="1" applyAlignment="1" applyProtection="1">
      <alignment horizontal="center" vertical="center"/>
    </xf>
    <xf numFmtId="166" fontId="0" fillId="2" borderId="24" xfId="0" applyNumberFormat="1" applyFont="1" applyFill="1" applyBorder="1" applyAlignment="1" applyProtection="1">
      <alignment horizontal="center" vertical="center"/>
    </xf>
    <xf numFmtId="166" fontId="0" fillId="2" borderId="25" xfId="0" applyNumberFormat="1" applyFont="1" applyFill="1" applyBorder="1" applyAlignment="1" applyProtection="1">
      <alignment horizontal="center" vertical="center"/>
    </xf>
    <xf numFmtId="166" fontId="0" fillId="2" borderId="26" xfId="0" applyNumberFormat="1" applyFont="1" applyFill="1" applyBorder="1" applyAlignment="1" applyProtection="1">
      <alignment horizontal="center" vertical="center"/>
    </xf>
    <xf numFmtId="49" fontId="0" fillId="3" borderId="58" xfId="0" applyNumberFormat="1" applyFont="1" applyFill="1" applyBorder="1" applyAlignment="1" applyProtection="1">
      <alignment horizontal="center" vertical="center"/>
      <protection locked="0"/>
    </xf>
    <xf numFmtId="49" fontId="0" fillId="3" borderId="59" xfId="0" applyNumberFormat="1" applyFont="1" applyFill="1" applyBorder="1" applyAlignment="1" applyProtection="1">
      <alignment horizontal="center" vertical="center"/>
      <protection locked="0"/>
    </xf>
    <xf numFmtId="49" fontId="0" fillId="3" borderId="60" xfId="0" applyNumberFormat="1" applyFont="1" applyFill="1" applyBorder="1" applyAlignment="1" applyProtection="1">
      <alignment horizontal="center" vertical="center"/>
      <protection locked="0"/>
    </xf>
    <xf numFmtId="49" fontId="8" fillId="2" borderId="18" xfId="0" applyNumberFormat="1" applyFont="1" applyFill="1" applyBorder="1" applyAlignment="1" applyProtection="1"/>
    <xf numFmtId="13" fontId="0" fillId="2" borderId="25" xfId="0" applyNumberFormat="1" applyFont="1" applyFill="1" applyBorder="1" applyAlignment="1" applyProtection="1">
      <alignment horizontal="center" vertical="center"/>
    </xf>
    <xf numFmtId="13" fontId="0" fillId="2" borderId="26" xfId="0" applyNumberFormat="1" applyFont="1" applyFill="1" applyBorder="1" applyAlignment="1" applyProtection="1">
      <alignment horizontal="center" vertical="center"/>
    </xf>
    <xf numFmtId="13" fontId="0" fillId="2" borderId="67" xfId="0" applyNumberFormat="1" applyFont="1" applyFill="1" applyBorder="1" applyAlignment="1" applyProtection="1">
      <alignment horizontal="center" vertical="center"/>
      <protection locked="0"/>
    </xf>
    <xf numFmtId="13" fontId="0" fillId="2" borderId="68" xfId="0" applyNumberFormat="1" applyFont="1" applyFill="1" applyBorder="1" applyAlignment="1" applyProtection="1">
      <alignment horizontal="center" vertical="center"/>
      <protection locked="0"/>
    </xf>
    <xf numFmtId="13" fontId="0" fillId="2" borderId="69" xfId="0" applyNumberFormat="1" applyFont="1" applyFill="1" applyBorder="1" applyAlignment="1" applyProtection="1">
      <alignment horizontal="center" vertical="center"/>
      <protection locked="0"/>
    </xf>
    <xf numFmtId="0" fontId="8" fillId="0" borderId="70" xfId="0" applyFont="1" applyBorder="1" applyAlignment="1" applyProtection="1">
      <alignment horizontal="center" vertical="center" wrapText="1"/>
      <protection locked="0"/>
    </xf>
    <xf numFmtId="0" fontId="8" fillId="0" borderId="71" xfId="0" applyFont="1" applyBorder="1" applyAlignment="1" applyProtection="1">
      <alignment horizontal="center" vertical="center" wrapText="1"/>
      <protection locked="0"/>
    </xf>
    <xf numFmtId="0" fontId="8" fillId="0" borderId="72" xfId="0" applyFont="1" applyBorder="1" applyAlignment="1" applyProtection="1">
      <alignment horizontal="center" vertical="center" wrapText="1"/>
      <protection locked="0"/>
    </xf>
    <xf numFmtId="167" fontId="0" fillId="4" borderId="31" xfId="0" applyNumberFormat="1" applyFont="1" applyFill="1" applyBorder="1" applyAlignment="1">
      <alignment horizontal="left"/>
    </xf>
    <xf numFmtId="0" fontId="8" fillId="0" borderId="0" xfId="0" applyNumberFormat="1" applyFont="1" applyAlignment="1" applyProtection="1">
      <protection locked="0"/>
    </xf>
    <xf numFmtId="0" fontId="8" fillId="2" borderId="14" xfId="0" applyFont="1" applyFill="1" applyBorder="1" applyAlignment="1" applyProtection="1">
      <protection locked="0"/>
    </xf>
    <xf numFmtId="49" fontId="8" fillId="3" borderId="58" xfId="0" applyNumberFormat="1" applyFont="1" applyFill="1" applyBorder="1" applyAlignment="1" applyProtection="1">
      <alignment horizontal="center" vertical="center"/>
    </xf>
    <xf numFmtId="13" fontId="0" fillId="2" borderId="28" xfId="0" applyNumberFormat="1" applyFont="1" applyFill="1" applyBorder="1" applyAlignment="1" applyProtection="1">
      <protection locked="0"/>
    </xf>
    <xf numFmtId="0" fontId="12" fillId="2" borderId="16" xfId="0" applyFont="1" applyFill="1" applyBorder="1" applyAlignment="1" applyProtection="1">
      <alignment horizontal="center"/>
      <protection locked="0"/>
    </xf>
    <xf numFmtId="0" fontId="12" fillId="2" borderId="5" xfId="0" applyFont="1" applyFill="1" applyBorder="1" applyAlignment="1" applyProtection="1">
      <alignment horizontal="center"/>
      <protection locked="0"/>
    </xf>
    <xf numFmtId="49" fontId="3" fillId="2" borderId="40" xfId="0" applyNumberFormat="1" applyFont="1" applyFill="1" applyBorder="1" applyAlignment="1" applyProtection="1">
      <alignment horizontal="center" vertical="center"/>
    </xf>
    <xf numFmtId="49" fontId="3" fillId="2" borderId="41" xfId="0" applyNumberFormat="1" applyFont="1" applyFill="1" applyBorder="1" applyAlignment="1" applyProtection="1">
      <alignment horizontal="center" vertical="center"/>
    </xf>
    <xf numFmtId="49" fontId="3" fillId="2" borderId="35" xfId="0" applyNumberFormat="1" applyFont="1" applyFill="1" applyBorder="1" applyAlignment="1" applyProtection="1">
      <alignment horizontal="center" vertical="center" wrapText="1"/>
    </xf>
    <xf numFmtId="49" fontId="3" fillId="2" borderId="36" xfId="0" applyNumberFormat="1" applyFont="1" applyFill="1" applyBorder="1" applyAlignment="1" applyProtection="1">
      <alignment horizontal="center" vertical="center"/>
    </xf>
    <xf numFmtId="49" fontId="3" fillId="2" borderId="37" xfId="0" applyNumberFormat="1" applyFont="1" applyFill="1" applyBorder="1" applyAlignment="1" applyProtection="1">
      <alignment horizontal="center" vertical="center"/>
    </xf>
    <xf numFmtId="49" fontId="3" fillId="2" borderId="38" xfId="0" applyNumberFormat="1" applyFont="1" applyFill="1" applyBorder="1" applyAlignment="1" applyProtection="1">
      <alignment horizontal="center" vertical="center"/>
    </xf>
    <xf numFmtId="49" fontId="3" fillId="2" borderId="34" xfId="0" applyNumberFormat="1" applyFont="1" applyFill="1" applyBorder="1" applyAlignment="1" applyProtection="1">
      <alignment horizontal="center" vertical="center"/>
    </xf>
    <xf numFmtId="49" fontId="3" fillId="2" borderId="39" xfId="0" applyNumberFormat="1" applyFont="1" applyFill="1" applyBorder="1" applyAlignment="1" applyProtection="1">
      <alignment horizontal="center" vertical="center"/>
    </xf>
    <xf numFmtId="49" fontId="3" fillId="2" borderId="14" xfId="0" applyNumberFormat="1" applyFont="1" applyFill="1" applyBorder="1" applyAlignment="1" applyProtection="1">
      <alignment horizontal="center" vertical="center" wrapText="1"/>
    </xf>
    <xf numFmtId="49" fontId="0" fillId="2" borderId="14" xfId="0" applyNumberFormat="1" applyFont="1" applyFill="1" applyBorder="1" applyAlignment="1" applyProtection="1">
      <alignment horizontal="center" vertical="center" wrapText="1"/>
    </xf>
    <xf numFmtId="49" fontId="2" fillId="3" borderId="10" xfId="0" applyNumberFormat="1" applyFont="1" applyFill="1" applyBorder="1" applyAlignment="1" applyProtection="1">
      <alignment horizontal="center"/>
    </xf>
    <xf numFmtId="49" fontId="2" fillId="3" borderId="11" xfId="0" applyNumberFormat="1" applyFont="1" applyFill="1" applyBorder="1" applyAlignment="1" applyProtection="1">
      <alignment horizontal="center"/>
    </xf>
    <xf numFmtId="49" fontId="2" fillId="3" borderId="12" xfId="0" applyNumberFormat="1" applyFont="1" applyFill="1" applyBorder="1" applyAlignment="1" applyProtection="1">
      <alignment horizontal="center"/>
    </xf>
    <xf numFmtId="49" fontId="8" fillId="2" borderId="76" xfId="0" applyNumberFormat="1" applyFont="1" applyFill="1" applyBorder="1" applyAlignment="1" applyProtection="1">
      <alignment horizontal="center" vertical="center"/>
      <protection locked="0"/>
    </xf>
    <xf numFmtId="49" fontId="8" fillId="2" borderId="77" xfId="0" applyNumberFormat="1" applyFont="1" applyFill="1" applyBorder="1" applyAlignment="1" applyProtection="1">
      <alignment horizontal="center" vertical="center"/>
      <protection locked="0"/>
    </xf>
    <xf numFmtId="49" fontId="8" fillId="2" borderId="78" xfId="0" applyNumberFormat="1" applyFont="1" applyFill="1" applyBorder="1" applyAlignment="1" applyProtection="1">
      <alignment horizontal="center" vertical="center"/>
      <protection locked="0"/>
    </xf>
    <xf numFmtId="49" fontId="13" fillId="2" borderId="10" xfId="0" applyNumberFormat="1" applyFont="1" applyFill="1" applyBorder="1" applyAlignment="1" applyProtection="1">
      <alignment horizontal="center" vertical="center"/>
    </xf>
    <xf numFmtId="0" fontId="13" fillId="2" borderId="11" xfId="0" applyFont="1" applyFill="1" applyBorder="1" applyAlignment="1" applyProtection="1">
      <alignment horizontal="center" vertical="center"/>
    </xf>
    <xf numFmtId="0" fontId="13" fillId="2" borderId="12" xfId="0" applyFont="1" applyFill="1" applyBorder="1" applyAlignment="1" applyProtection="1">
      <alignment horizontal="center" vertical="center"/>
    </xf>
    <xf numFmtId="0" fontId="13" fillId="2" borderId="18" xfId="0" applyFont="1" applyFill="1" applyBorder="1" applyAlignment="1" applyProtection="1">
      <alignment horizontal="center" vertical="center"/>
    </xf>
    <xf numFmtId="0" fontId="13" fillId="2" borderId="19" xfId="0" applyFont="1" applyFill="1" applyBorder="1" applyAlignment="1" applyProtection="1">
      <alignment horizontal="center" vertical="center"/>
    </xf>
    <xf numFmtId="0" fontId="13" fillId="2" borderId="20" xfId="0" applyFont="1" applyFill="1" applyBorder="1" applyAlignment="1" applyProtection="1">
      <alignment horizontal="center" vertical="center"/>
    </xf>
    <xf numFmtId="49" fontId="1" fillId="2" borderId="6" xfId="0" applyNumberFormat="1" applyFont="1" applyFill="1" applyBorder="1" applyAlignment="1" applyProtection="1">
      <alignment horizontal="center" vertical="center"/>
    </xf>
    <xf numFmtId="0" fontId="1" fillId="2" borderId="7" xfId="0" applyFont="1" applyFill="1" applyBorder="1" applyAlignment="1" applyProtection="1">
      <alignment horizontal="center" vertical="center"/>
    </xf>
    <xf numFmtId="0" fontId="1" fillId="2" borderId="8" xfId="0" applyFont="1" applyFill="1" applyBorder="1" applyAlignment="1" applyProtection="1">
      <alignment horizontal="center" vertical="center"/>
    </xf>
    <xf numFmtId="49" fontId="8" fillId="2" borderId="73" xfId="0" applyNumberFormat="1" applyFont="1" applyFill="1" applyBorder="1" applyAlignment="1" applyProtection="1">
      <alignment horizontal="center" vertical="center"/>
      <protection locked="0"/>
    </xf>
    <xf numFmtId="49" fontId="0" fillId="2" borderId="74" xfId="0" applyNumberFormat="1" applyFont="1" applyFill="1" applyBorder="1" applyAlignment="1" applyProtection="1">
      <alignment horizontal="center" vertical="center"/>
      <protection locked="0"/>
    </xf>
    <xf numFmtId="49" fontId="0" fillId="2" borderId="75" xfId="0" applyNumberFormat="1" applyFont="1" applyFill="1" applyBorder="1" applyAlignment="1" applyProtection="1">
      <alignment horizontal="center" vertical="center"/>
      <protection locked="0"/>
    </xf>
    <xf numFmtId="49" fontId="2" fillId="3" borderId="6" xfId="0" applyNumberFormat="1" applyFont="1" applyFill="1" applyBorder="1" applyAlignment="1" applyProtection="1">
      <alignment horizontal="center"/>
    </xf>
    <xf numFmtId="49" fontId="2" fillId="3" borderId="7" xfId="0" applyNumberFormat="1" applyFont="1" applyFill="1" applyBorder="1" applyAlignment="1" applyProtection="1">
      <alignment horizontal="center"/>
    </xf>
    <xf numFmtId="49" fontId="2" fillId="3" borderId="8" xfId="0" applyNumberFormat="1" applyFont="1" applyFill="1" applyBorder="1" applyAlignment="1" applyProtection="1">
      <alignment horizontal="center"/>
    </xf>
    <xf numFmtId="49" fontId="5" fillId="2" borderId="14" xfId="0" applyNumberFormat="1" applyFont="1" applyFill="1" applyBorder="1" applyAlignment="1">
      <alignment horizontal="left" wrapText="1"/>
    </xf>
    <xf numFmtId="0" fontId="0" fillId="0" borderId="14" xfId="0" applyFont="1" applyBorder="1" applyAlignment="1"/>
  </cellXfs>
  <cellStyles count="2">
    <cellStyle name="Normal 2" xfId="1" xr:uid="{00000000-0005-0000-0000-000000000000}"/>
    <cellStyle name="Normalny"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2F2F2"/>
      <rgbColor rgb="00FFFFFF"/>
      <rgbColor rgb="00787878"/>
      <rgbColor rgb="FFDBDBDB"/>
      <rgbColor rgb="FFA6A6A6"/>
      <rgbColor rgb="FF3F3F3F"/>
      <rgbColor rgb="FF5E88B1"/>
      <rgbColor rgb="FFEEF3F4"/>
      <rgbColor rgb="FF0000FF"/>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c:style val="2"/>
  <c:chart>
    <c:autoTitleDeleted val="1"/>
    <c:plotArea>
      <c:layout>
        <c:manualLayout>
          <c:layoutTarget val="inner"/>
          <c:xMode val="edge"/>
          <c:yMode val="edge"/>
          <c:x val="0.11294"/>
          <c:y val="0.11294"/>
          <c:w val="0.77412099999999995"/>
          <c:h val="0.76162099999999999"/>
        </c:manualLayout>
      </c:layout>
      <c:pieChart>
        <c:varyColors val="0"/>
        <c:ser>
          <c:idx val="0"/>
          <c:order val="0"/>
          <c:tx>
            <c:v>Untitled 1</c:v>
          </c:tx>
          <c:spPr>
            <a:solidFill>
              <a:srgbClr val="787878">
                <a:alpha val="0"/>
              </a:srgbClr>
            </a:solidFill>
            <a:ln w="12700" cap="flat">
              <a:noFill/>
              <a:miter lim="400000"/>
            </a:ln>
            <a:effectLst/>
          </c:spPr>
          <c:explosion val="8"/>
          <c:dPt>
            <c:idx val="0"/>
            <c:bubble3D val="0"/>
            <c:extLst>
              <c:ext xmlns:c16="http://schemas.microsoft.com/office/drawing/2014/chart" uri="{C3380CC4-5D6E-409C-BE32-E72D297353CC}">
                <c16:uniqueId val="{00000000-1848-452F-9D59-B1C8A18D9103}"/>
              </c:ext>
            </c:extLst>
          </c:dPt>
          <c:dPt>
            <c:idx val="1"/>
            <c:bubble3D val="0"/>
            <c:extLst>
              <c:ext xmlns:c16="http://schemas.microsoft.com/office/drawing/2014/chart" uri="{C3380CC4-5D6E-409C-BE32-E72D297353CC}">
                <c16:uniqueId val="{00000001-1848-452F-9D59-B1C8A18D9103}"/>
              </c:ext>
            </c:extLst>
          </c:dPt>
          <c:dPt>
            <c:idx val="2"/>
            <c:bubble3D val="0"/>
            <c:extLst>
              <c:ext xmlns:c16="http://schemas.microsoft.com/office/drawing/2014/chart" uri="{C3380CC4-5D6E-409C-BE32-E72D297353CC}">
                <c16:uniqueId val="{00000002-1848-452F-9D59-B1C8A18D9103}"/>
              </c:ext>
            </c:extLst>
          </c:dPt>
          <c:dPt>
            <c:idx val="3"/>
            <c:bubble3D val="0"/>
            <c:extLst>
              <c:ext xmlns:c16="http://schemas.microsoft.com/office/drawing/2014/chart" uri="{C3380CC4-5D6E-409C-BE32-E72D297353CC}">
                <c16:uniqueId val="{00000003-1848-452F-9D59-B1C8A18D9103}"/>
              </c:ext>
            </c:extLst>
          </c:dPt>
          <c:dPt>
            <c:idx val="4"/>
            <c:bubble3D val="0"/>
            <c:extLst>
              <c:ext xmlns:c16="http://schemas.microsoft.com/office/drawing/2014/chart" uri="{C3380CC4-5D6E-409C-BE32-E72D297353CC}">
                <c16:uniqueId val="{00000004-1848-452F-9D59-B1C8A18D9103}"/>
              </c:ext>
            </c:extLst>
          </c:dPt>
          <c:dPt>
            <c:idx val="5"/>
            <c:bubble3D val="0"/>
            <c:extLst>
              <c:ext xmlns:c16="http://schemas.microsoft.com/office/drawing/2014/chart" uri="{C3380CC4-5D6E-409C-BE32-E72D297353CC}">
                <c16:uniqueId val="{00000005-1848-452F-9D59-B1C8A18D9103}"/>
              </c:ext>
            </c:extLst>
          </c:dPt>
          <c:dPt>
            <c:idx val="6"/>
            <c:bubble3D val="0"/>
            <c:extLst>
              <c:ext xmlns:c16="http://schemas.microsoft.com/office/drawing/2014/chart" uri="{C3380CC4-5D6E-409C-BE32-E72D297353CC}">
                <c16:uniqueId val="{00000006-1848-452F-9D59-B1C8A18D9103}"/>
              </c:ext>
            </c:extLst>
          </c:dPt>
          <c:dPt>
            <c:idx val="7"/>
            <c:bubble3D val="0"/>
            <c:extLst>
              <c:ext xmlns:c16="http://schemas.microsoft.com/office/drawing/2014/chart" uri="{C3380CC4-5D6E-409C-BE32-E72D297353CC}">
                <c16:uniqueId val="{00000007-1848-452F-9D59-B1C8A18D9103}"/>
              </c:ext>
            </c:extLst>
          </c:dPt>
          <c:dPt>
            <c:idx val="8"/>
            <c:bubble3D val="0"/>
            <c:extLst>
              <c:ext xmlns:c16="http://schemas.microsoft.com/office/drawing/2014/chart" uri="{C3380CC4-5D6E-409C-BE32-E72D297353CC}">
                <c16:uniqueId val="{00000008-1848-452F-9D59-B1C8A18D9103}"/>
              </c:ext>
            </c:extLst>
          </c:dPt>
          <c:dPt>
            <c:idx val="9"/>
            <c:bubble3D val="0"/>
            <c:extLst>
              <c:ext xmlns:c16="http://schemas.microsoft.com/office/drawing/2014/chart" uri="{C3380CC4-5D6E-409C-BE32-E72D297353CC}">
                <c16:uniqueId val="{00000009-1848-452F-9D59-B1C8A18D9103}"/>
              </c:ext>
            </c:extLst>
          </c:dPt>
          <c:dPt>
            <c:idx val="10"/>
            <c:bubble3D val="0"/>
            <c:extLst>
              <c:ext xmlns:c16="http://schemas.microsoft.com/office/drawing/2014/chart" uri="{C3380CC4-5D6E-409C-BE32-E72D297353CC}">
                <c16:uniqueId val="{0000000A-1848-452F-9D59-B1C8A18D9103}"/>
              </c:ext>
            </c:extLst>
          </c:dPt>
          <c:dPt>
            <c:idx val="11"/>
            <c:bubble3D val="0"/>
            <c:extLst>
              <c:ext xmlns:c16="http://schemas.microsoft.com/office/drawing/2014/chart" uri="{C3380CC4-5D6E-409C-BE32-E72D297353CC}">
                <c16:uniqueId val="{0000000B-1848-452F-9D59-B1C8A18D9103}"/>
              </c:ext>
            </c:extLst>
          </c:dPt>
          <c:dPt>
            <c:idx val="12"/>
            <c:bubble3D val="0"/>
            <c:extLst>
              <c:ext xmlns:c16="http://schemas.microsoft.com/office/drawing/2014/chart" uri="{C3380CC4-5D6E-409C-BE32-E72D297353CC}">
                <c16:uniqueId val="{0000000C-1848-452F-9D59-B1C8A18D9103}"/>
              </c:ext>
            </c:extLst>
          </c:dPt>
          <c:dPt>
            <c:idx val="13"/>
            <c:bubble3D val="0"/>
            <c:extLst>
              <c:ext xmlns:c16="http://schemas.microsoft.com/office/drawing/2014/chart" uri="{C3380CC4-5D6E-409C-BE32-E72D297353CC}">
                <c16:uniqueId val="{0000000D-1848-452F-9D59-B1C8A18D9103}"/>
              </c:ext>
            </c:extLst>
          </c:dPt>
          <c:dPt>
            <c:idx val="14"/>
            <c:bubble3D val="0"/>
            <c:extLst>
              <c:ext xmlns:c16="http://schemas.microsoft.com/office/drawing/2014/chart" uri="{C3380CC4-5D6E-409C-BE32-E72D297353CC}">
                <c16:uniqueId val="{0000000E-1848-452F-9D59-B1C8A18D9103}"/>
              </c:ext>
            </c:extLst>
          </c:dPt>
          <c:dPt>
            <c:idx val="15"/>
            <c:bubble3D val="0"/>
            <c:extLst>
              <c:ext xmlns:c16="http://schemas.microsoft.com/office/drawing/2014/chart" uri="{C3380CC4-5D6E-409C-BE32-E72D297353CC}">
                <c16:uniqueId val="{0000000F-1848-452F-9D59-B1C8A18D9103}"/>
              </c:ext>
            </c:extLst>
          </c:dPt>
          <c:dPt>
            <c:idx val="16"/>
            <c:bubble3D val="0"/>
            <c:extLst>
              <c:ext xmlns:c16="http://schemas.microsoft.com/office/drawing/2014/chart" uri="{C3380CC4-5D6E-409C-BE32-E72D297353CC}">
                <c16:uniqueId val="{00000010-1848-452F-9D59-B1C8A18D9103}"/>
              </c:ext>
            </c:extLst>
          </c:dPt>
          <c:dPt>
            <c:idx val="17"/>
            <c:bubble3D val="0"/>
            <c:extLst>
              <c:ext xmlns:c16="http://schemas.microsoft.com/office/drawing/2014/chart" uri="{C3380CC4-5D6E-409C-BE32-E72D297353CC}">
                <c16:uniqueId val="{00000011-1848-452F-9D59-B1C8A18D9103}"/>
              </c:ext>
            </c:extLst>
          </c:dPt>
          <c:dPt>
            <c:idx val="18"/>
            <c:bubble3D val="0"/>
            <c:extLst>
              <c:ext xmlns:c16="http://schemas.microsoft.com/office/drawing/2014/chart" uri="{C3380CC4-5D6E-409C-BE32-E72D297353CC}">
                <c16:uniqueId val="{00000012-1848-452F-9D59-B1C8A18D9103}"/>
              </c:ext>
            </c:extLst>
          </c:dPt>
          <c:dPt>
            <c:idx val="19"/>
            <c:bubble3D val="0"/>
            <c:extLst>
              <c:ext xmlns:c16="http://schemas.microsoft.com/office/drawing/2014/chart" uri="{C3380CC4-5D6E-409C-BE32-E72D297353CC}">
                <c16:uniqueId val="{00000013-1848-452F-9D59-B1C8A18D9103}"/>
              </c:ext>
            </c:extLst>
          </c:dPt>
          <c:dPt>
            <c:idx val="20"/>
            <c:bubble3D val="0"/>
            <c:extLst>
              <c:ext xmlns:c16="http://schemas.microsoft.com/office/drawing/2014/chart" uri="{C3380CC4-5D6E-409C-BE32-E72D297353CC}">
                <c16:uniqueId val="{00000014-1848-452F-9D59-B1C8A18D9103}"/>
              </c:ext>
            </c:extLst>
          </c:dPt>
          <c:dPt>
            <c:idx val="21"/>
            <c:bubble3D val="0"/>
            <c:extLst>
              <c:ext xmlns:c16="http://schemas.microsoft.com/office/drawing/2014/chart" uri="{C3380CC4-5D6E-409C-BE32-E72D297353CC}">
                <c16:uniqueId val="{00000015-1848-452F-9D59-B1C8A18D9103}"/>
              </c:ext>
            </c:extLst>
          </c:dPt>
          <c:dPt>
            <c:idx val="22"/>
            <c:bubble3D val="0"/>
            <c:extLst>
              <c:ext xmlns:c16="http://schemas.microsoft.com/office/drawing/2014/chart" uri="{C3380CC4-5D6E-409C-BE32-E72D297353CC}">
                <c16:uniqueId val="{00000016-1848-452F-9D59-B1C8A18D9103}"/>
              </c:ext>
            </c:extLst>
          </c:dPt>
          <c:dPt>
            <c:idx val="23"/>
            <c:bubble3D val="0"/>
            <c:extLst>
              <c:ext xmlns:c16="http://schemas.microsoft.com/office/drawing/2014/chart" uri="{C3380CC4-5D6E-409C-BE32-E72D297353CC}">
                <c16:uniqueId val="{00000017-1848-452F-9D59-B1C8A18D9103}"/>
              </c:ext>
            </c:extLst>
          </c:dPt>
          <c:dLbls>
            <c:dLbl>
              <c:idx val="0"/>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0-1848-452F-9D59-B1C8A18D9103}"/>
                </c:ext>
              </c:extLst>
            </c:dLbl>
            <c:dLbl>
              <c:idx val="1"/>
              <c:layout>
                <c:manualLayout>
                  <c:x val="-1.3409096488215824E-2"/>
                  <c:y val="-1.83051629207545E-2"/>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48-452F-9D59-B1C8A18D9103}"/>
                </c:ext>
              </c:extLst>
            </c:dLbl>
            <c:dLbl>
              <c:idx val="2"/>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2-1848-452F-9D59-B1C8A18D9103}"/>
                </c:ext>
              </c:extLst>
            </c:dLbl>
            <c:dLbl>
              <c:idx val="3"/>
              <c:layout>
                <c:manualLayout>
                  <c:x val="-2.0113644732323674E-2"/>
                  <c:y val="-2.7965898064489623E-17"/>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848-452F-9D59-B1C8A18D9103}"/>
                </c:ext>
              </c:extLst>
            </c:dLbl>
            <c:dLbl>
              <c:idx val="4"/>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4-1848-452F-9D59-B1C8A18D9103}"/>
                </c:ext>
              </c:extLst>
            </c:dLbl>
            <c:dLbl>
              <c:idx val="5"/>
              <c:numFmt formatCode="#,##0%" sourceLinked="0"/>
              <c:spPr/>
              <c:txPr>
                <a:bodyPr/>
                <a:lstStyle/>
                <a:p>
                  <a:pPr>
                    <a:defRPr sz="1300" b="0"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5-1848-452F-9D59-B1C8A18D9103}"/>
                </c:ext>
              </c:extLst>
            </c:dLbl>
            <c:dLbl>
              <c:idx val="6"/>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6-1848-452F-9D59-B1C8A18D9103}"/>
                </c:ext>
              </c:extLst>
            </c:dLbl>
            <c:dLbl>
              <c:idx val="7"/>
              <c:layout>
                <c:manualLayout>
                  <c:x val="-3.3522741220539253E-3"/>
                  <c:y val="-9.1525814603772501E-3"/>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848-452F-9D59-B1C8A18D9103}"/>
                </c:ext>
              </c:extLst>
            </c:dLbl>
            <c:dLbl>
              <c:idx val="8"/>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8-1848-452F-9D59-B1C8A18D9103}"/>
                </c:ext>
              </c:extLst>
            </c:dLbl>
            <c:dLbl>
              <c:idx val="9"/>
              <c:layout>
                <c:manualLayout>
                  <c:x val="-2.3465918854377477E-2"/>
                  <c:y val="0"/>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48-452F-9D59-B1C8A18D9103}"/>
                </c:ext>
              </c:extLst>
            </c:dLbl>
            <c:dLbl>
              <c:idx val="10"/>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A-1848-452F-9D59-B1C8A18D9103}"/>
                </c:ext>
              </c:extLst>
            </c:dLbl>
            <c:dLbl>
              <c:idx val="11"/>
              <c:layout>
                <c:manualLayout>
                  <c:x val="-6.7045482441078505E-3"/>
                  <c:y val="1.5254302433961971E-2"/>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848-452F-9D59-B1C8A18D9103}"/>
                </c:ext>
              </c:extLst>
            </c:dLbl>
            <c:dLbl>
              <c:idx val="12"/>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C-1848-452F-9D59-B1C8A18D9103}"/>
                </c:ext>
              </c:extLst>
            </c:dLbl>
            <c:dLbl>
              <c:idx val="13"/>
              <c:layout>
                <c:manualLayout>
                  <c:x val="-1.0056822366161776E-2"/>
                  <c:y val="1.5254302433962082E-2"/>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48-452F-9D59-B1C8A18D9103}"/>
                </c:ext>
              </c:extLst>
            </c:dLbl>
            <c:dLbl>
              <c:idx val="14"/>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0E-1848-452F-9D59-B1C8A18D9103}"/>
                </c:ext>
              </c:extLst>
            </c:dLbl>
            <c:dLbl>
              <c:idx val="15"/>
              <c:layout>
                <c:manualLayout>
                  <c:x val="-7.682206117539627E-18"/>
                  <c:y val="3.0508604867924166E-3"/>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848-452F-9D59-B1C8A18D9103}"/>
                </c:ext>
              </c:extLst>
            </c:dLbl>
            <c:dLbl>
              <c:idx val="16"/>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10-1848-452F-9D59-B1C8A18D9103}"/>
                </c:ext>
              </c:extLst>
            </c:dLbl>
            <c:dLbl>
              <c:idx val="17"/>
              <c:layout>
                <c:manualLayout>
                  <c:x val="0"/>
                  <c:y val="0"/>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848-452F-9D59-B1C8A18D9103}"/>
                </c:ext>
              </c:extLst>
            </c:dLbl>
            <c:dLbl>
              <c:idx val="18"/>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12-1848-452F-9D59-B1C8A18D9103}"/>
                </c:ext>
              </c:extLst>
            </c:dLbl>
            <c:dLbl>
              <c:idx val="19"/>
              <c:numFmt formatCode="#,##0%" sourceLinked="0"/>
              <c:spPr/>
              <c:txPr>
                <a:bodyPr/>
                <a:lstStyle/>
                <a:p>
                  <a:pPr>
                    <a:defRPr sz="1300" b="0"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13-1848-452F-9D59-B1C8A18D9103}"/>
                </c:ext>
              </c:extLst>
            </c:dLbl>
            <c:dLbl>
              <c:idx val="20"/>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14-1848-452F-9D59-B1C8A18D9103}"/>
                </c:ext>
              </c:extLst>
            </c:dLbl>
            <c:dLbl>
              <c:idx val="21"/>
              <c:layout>
                <c:manualLayout>
                  <c:x val="0"/>
                  <c:y val="3.0508604867924166E-3"/>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1848-452F-9D59-B1C8A18D9103}"/>
                </c:ext>
              </c:extLst>
            </c:dLbl>
            <c:dLbl>
              <c:idx val="22"/>
              <c:numFmt formatCode="#,##0%" sourceLinked="0"/>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extLst>
                <c:ext xmlns:c16="http://schemas.microsoft.com/office/drawing/2014/chart" uri="{C3380CC4-5D6E-409C-BE32-E72D297353CC}">
                  <c16:uniqueId val="{00000016-1848-452F-9D59-B1C8A18D9103}"/>
                </c:ext>
              </c:extLst>
            </c:dLbl>
            <c:dLbl>
              <c:idx val="23"/>
              <c:layout>
                <c:manualLayout>
                  <c:x val="6.7045482441078505E-3"/>
                  <c:y val="-1.8305162920754514E-2"/>
                </c:manualLayout>
              </c:layout>
              <c:numFmt formatCode="#,##0%" sourceLinked="0"/>
              <c:spPr/>
              <c:txPr>
                <a:bodyPr/>
                <a:lstStyle/>
                <a:p>
                  <a:pPr>
                    <a:defRPr sz="1300" b="0" i="0" u="none" strike="noStrike">
                      <a:solidFill>
                        <a:srgbClr val="000000"/>
                      </a:solidFill>
                      <a:latin typeface="Palatino"/>
                    </a:defRPr>
                  </a:pPr>
                  <a:endParaRPr lang="pl-PL"/>
                </a:p>
              </c:txPr>
              <c:dLblPos val="bestFi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1848-452F-9D59-B1C8A18D9103}"/>
                </c:ext>
              </c:extLst>
            </c:dLbl>
            <c:numFmt formatCode="#,##0%" sourceLinked="0"/>
            <c:spPr>
              <a:noFill/>
              <a:ln>
                <a:noFill/>
              </a:ln>
              <a:effectLst/>
            </c:spPr>
            <c:txPr>
              <a:bodyPr/>
              <a:lstStyle/>
              <a:p>
                <a:pPr>
                  <a:defRPr sz="1800" b="1" i="0" u="none" strike="noStrike">
                    <a:solidFill>
                      <a:srgbClr val="000000"/>
                    </a:solidFill>
                    <a:latin typeface="Palatino"/>
                  </a:defRPr>
                </a:pPr>
                <a:endParaRPr lang="pl-PL"/>
              </a:p>
            </c:txPr>
            <c:dLblPos val="outEnd"/>
            <c:showLegendKey val="0"/>
            <c:showVal val="0"/>
            <c:showCatName val="1"/>
            <c:showSerName val="0"/>
            <c:showPercent val="0"/>
            <c:showBubbleSize val="0"/>
            <c:showLeaderLines val="0"/>
            <c:extLst>
              <c:ext xmlns:c15="http://schemas.microsoft.com/office/drawing/2012/chart" uri="{CE6537A1-D6FC-4f65-9D91-7224C49458BB}"/>
            </c:extLst>
          </c:dLbls>
          <c:cat>
            <c:strRef>
              <c:f>'Table info'!$A$1:$A$24</c:f>
              <c:strCache>
                <c:ptCount val="24"/>
                <c:pt idx="0">
                  <c:v>C</c:v>
                </c:pt>
                <c:pt idx="1">
                  <c:v> 0      </c:v>
                </c:pt>
                <c:pt idx="2">
                  <c:v>G</c:v>
                </c:pt>
                <c:pt idx="3">
                  <c:v> 0      </c:v>
                </c:pt>
                <c:pt idx="4">
                  <c:v>D</c:v>
                </c:pt>
                <c:pt idx="5">
                  <c:v> -  2/7 </c:v>
                </c:pt>
                <c:pt idx="6">
                  <c:v>A</c:v>
                </c:pt>
                <c:pt idx="7">
                  <c:v>+  1/5 </c:v>
                </c:pt>
                <c:pt idx="8">
                  <c:v>E</c:v>
                </c:pt>
                <c:pt idx="9">
                  <c:v> -  2/7 </c:v>
                </c:pt>
                <c:pt idx="10">
                  <c:v>B</c:v>
                </c:pt>
                <c:pt idx="11">
                  <c:v> -  3/4 </c:v>
                </c:pt>
                <c:pt idx="12">
                  <c:v>F#</c:v>
                </c:pt>
                <c:pt idx="13">
                  <c:v>+  2/3 </c:v>
                </c:pt>
                <c:pt idx="14">
                  <c:v>C#</c:v>
                </c:pt>
                <c:pt idx="15">
                  <c:v> -  1/8 </c:v>
                </c:pt>
                <c:pt idx="16">
                  <c:v>G#</c:v>
                </c:pt>
                <c:pt idx="17">
                  <c:v>+  1/24</c:v>
                </c:pt>
                <c:pt idx="18">
                  <c:v>Eb</c:v>
                </c:pt>
                <c:pt idx="19">
                  <c:v> -  2/7 </c:v>
                </c:pt>
                <c:pt idx="20">
                  <c:v>Bb</c:v>
                </c:pt>
                <c:pt idx="21">
                  <c:v> -  1/5 </c:v>
                </c:pt>
                <c:pt idx="22">
                  <c:v>F</c:v>
                </c:pt>
                <c:pt idx="23">
                  <c:v>+  1/8 </c:v>
                </c:pt>
              </c:strCache>
            </c:strRef>
          </c:cat>
          <c:val>
            <c:numRef>
              <c:f>'Table info'!$B$1:$B$24</c:f>
              <c:numCache>
                <c:formatCode>General</c:formatCode>
                <c:ptCount val="24"/>
                <c:pt idx="0">
                  <c:v>0.2</c:v>
                </c:pt>
                <c:pt idx="1">
                  <c:v>0.2</c:v>
                </c:pt>
                <c:pt idx="2">
                  <c:v>0.2</c:v>
                </c:pt>
                <c:pt idx="3">
                  <c:v>0.2</c:v>
                </c:pt>
                <c:pt idx="4">
                  <c:v>0.2</c:v>
                </c:pt>
                <c:pt idx="5">
                  <c:v>0.2</c:v>
                </c:pt>
                <c:pt idx="6">
                  <c:v>0.2</c:v>
                </c:pt>
                <c:pt idx="7">
                  <c:v>0.2</c:v>
                </c:pt>
                <c:pt idx="8">
                  <c:v>0.2</c:v>
                </c:pt>
                <c:pt idx="9">
                  <c:v>0.2</c:v>
                </c:pt>
                <c:pt idx="10">
                  <c:v>0.2</c:v>
                </c:pt>
                <c:pt idx="11">
                  <c:v>0.2</c:v>
                </c:pt>
                <c:pt idx="12">
                  <c:v>0.2</c:v>
                </c:pt>
                <c:pt idx="13">
                  <c:v>0.2</c:v>
                </c:pt>
                <c:pt idx="14">
                  <c:v>0.2</c:v>
                </c:pt>
                <c:pt idx="15">
                  <c:v>0.2</c:v>
                </c:pt>
                <c:pt idx="16">
                  <c:v>0.2</c:v>
                </c:pt>
                <c:pt idx="17">
                  <c:v>0.2</c:v>
                </c:pt>
                <c:pt idx="18">
                  <c:v>0.2</c:v>
                </c:pt>
                <c:pt idx="19">
                  <c:v>0.2</c:v>
                </c:pt>
                <c:pt idx="20">
                  <c:v>0.2</c:v>
                </c:pt>
                <c:pt idx="21">
                  <c:v>0.2</c:v>
                </c:pt>
                <c:pt idx="22">
                  <c:v>0.2</c:v>
                </c:pt>
                <c:pt idx="23">
                  <c:v>0.2</c:v>
                </c:pt>
              </c:numCache>
            </c:numRef>
          </c:val>
          <c:extLst>
            <c:ext xmlns:c16="http://schemas.microsoft.com/office/drawing/2014/chart" uri="{C3380CC4-5D6E-409C-BE32-E72D297353CC}">
              <c16:uniqueId val="{00000018-1848-452F-9D59-B1C8A18D9103}"/>
            </c:ext>
          </c:extLst>
        </c:ser>
        <c:dLbls>
          <c:showLegendKey val="0"/>
          <c:showVal val="0"/>
          <c:showCatName val="0"/>
          <c:showSerName val="0"/>
          <c:showPercent val="0"/>
          <c:showBubbleSize val="0"/>
          <c:showLeaderLines val="0"/>
        </c:dLbls>
        <c:firstSliceAng val="353"/>
      </c:pieChart>
      <c:spPr>
        <a:solidFill>
          <a:srgbClr val="FFFFFF"/>
        </a:solidFill>
        <a:ln w="12700" cap="flat">
          <a:noFill/>
          <a:miter lim="400000"/>
        </a:ln>
        <a:effectLst/>
      </c:spPr>
    </c:plotArea>
    <c:plotVisOnly val="1"/>
    <c:dispBlanksAs val="gap"/>
    <c:showDLblsOverMax val="1"/>
  </c:chart>
  <c:spPr>
    <a:solidFill>
      <a:srgbClr val="FFFFFF">
        <a:alpha val="0"/>
      </a:srgbClr>
    </a:solidFill>
    <a:ln>
      <a:noFill/>
    </a:ln>
    <a:effec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528854</xdr:colOff>
      <xdr:row>3</xdr:row>
      <xdr:rowOff>49322</xdr:rowOff>
    </xdr:from>
    <xdr:to>
      <xdr:col>19</xdr:col>
      <xdr:colOff>666984</xdr:colOff>
      <xdr:row>28</xdr:row>
      <xdr:rowOff>21082</xdr:rowOff>
    </xdr:to>
    <xdr:graphicFrame macro="">
      <xdr:nvGraphicFramePr>
        <xdr:cNvPr id="2" name="2D Pie 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otyw pakietu Office">
  <a:themeElements>
    <a:clrScheme name="Motyw pakietu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Motyw pakietu Office">
      <a:majorFont>
        <a:latin typeface="Helvetica Neue"/>
        <a:ea typeface="Helvetica Neue"/>
        <a:cs typeface="Helvetica Neue"/>
      </a:majorFont>
      <a:minorFont>
        <a:latin typeface="Helvetica Neue"/>
        <a:ea typeface="Helvetica Neue"/>
        <a:cs typeface="Helvetica Neue"/>
      </a:minorFont>
    </a:fontScheme>
    <a:fmtScheme name="Motyw pakietu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3"/>
  <sheetViews>
    <sheetView showGridLines="0" tabSelected="1" topLeftCell="A40" zoomScale="105" zoomScaleNormal="55" workbookViewId="0">
      <selection activeCell="F50" sqref="F50"/>
    </sheetView>
  </sheetViews>
  <sheetFormatPr defaultColWidth="8.84375" defaultRowHeight="12.65" customHeight="1" x14ac:dyDescent="0.3"/>
  <cols>
    <col min="1" max="1" width="7.15234375" style="73" customWidth="1"/>
    <col min="2" max="2" width="8.4609375" style="73" customWidth="1"/>
    <col min="3" max="3" width="8.84375" style="73" customWidth="1"/>
    <col min="4" max="4" width="12.84375" style="73" customWidth="1"/>
    <col min="5" max="24" width="8.84375" style="73" customWidth="1"/>
    <col min="25" max="16384" width="8.84375" style="73"/>
  </cols>
  <sheetData>
    <row r="1" spans="1:23" ht="12.65" customHeight="1" thickBot="1" x14ac:dyDescent="0.35">
      <c r="A1" s="69" t="s">
        <v>64</v>
      </c>
      <c r="B1" s="70"/>
      <c r="C1" s="70"/>
      <c r="D1" s="70"/>
      <c r="E1" s="70"/>
      <c r="F1" s="70"/>
      <c r="G1" s="70"/>
      <c r="H1" s="70"/>
      <c r="I1" s="70"/>
      <c r="J1" s="70"/>
      <c r="K1" s="70"/>
      <c r="L1" s="70"/>
      <c r="M1" s="70"/>
      <c r="N1" s="71"/>
      <c r="O1" s="70"/>
      <c r="P1" s="70"/>
      <c r="Q1" s="70"/>
      <c r="R1" s="70"/>
      <c r="S1" s="70"/>
      <c r="T1" s="70"/>
      <c r="U1" s="71"/>
      <c r="V1" s="71"/>
      <c r="W1" s="72"/>
    </row>
    <row r="2" spans="1:23" ht="14.15" customHeight="1" thickBot="1" x14ac:dyDescent="0.35">
      <c r="A2" s="74"/>
      <c r="B2" s="166" t="s">
        <v>0</v>
      </c>
      <c r="C2" s="167"/>
      <c r="D2" s="167"/>
      <c r="E2" s="167"/>
      <c r="F2" s="167"/>
      <c r="G2" s="167"/>
      <c r="H2" s="167"/>
      <c r="I2" s="167"/>
      <c r="J2" s="167"/>
      <c r="K2" s="167"/>
      <c r="L2" s="167"/>
      <c r="M2" s="168"/>
      <c r="N2" s="75"/>
      <c r="O2" s="160" t="str">
        <f>IF(E20=0,Q20,E20)</f>
        <v>Neidhardt Dorf 1732</v>
      </c>
      <c r="P2" s="161"/>
      <c r="Q2" s="161"/>
      <c r="R2" s="161"/>
      <c r="S2" s="161"/>
      <c r="T2" s="162"/>
      <c r="U2" s="76"/>
      <c r="V2" s="77"/>
      <c r="W2" s="78"/>
    </row>
    <row r="3" spans="1:23" ht="12.65" customHeight="1" thickBot="1" x14ac:dyDescent="0.35">
      <c r="A3" s="79"/>
      <c r="B3" s="59"/>
      <c r="C3" s="59"/>
      <c r="D3" s="59"/>
      <c r="E3" s="59"/>
      <c r="F3" s="59"/>
      <c r="G3" s="59"/>
      <c r="H3" s="59"/>
      <c r="I3" s="59"/>
      <c r="J3" s="59"/>
      <c r="K3" s="59"/>
      <c r="L3" s="59"/>
      <c r="M3" s="59"/>
      <c r="N3" s="81"/>
      <c r="O3" s="163"/>
      <c r="P3" s="164"/>
      <c r="Q3" s="164"/>
      <c r="R3" s="164"/>
      <c r="S3" s="164"/>
      <c r="T3" s="165"/>
      <c r="U3" s="76"/>
      <c r="V3" s="77"/>
      <c r="W3" s="78"/>
    </row>
    <row r="4" spans="1:23" ht="13.2" customHeight="1" x14ac:dyDescent="0.3">
      <c r="A4" s="79"/>
      <c r="B4" s="152" t="s">
        <v>65</v>
      </c>
      <c r="C4" s="153"/>
      <c r="D4" s="153"/>
      <c r="E4" s="153"/>
      <c r="F4" s="153"/>
      <c r="G4" s="153"/>
      <c r="H4" s="153"/>
      <c r="I4" s="153"/>
      <c r="J4" s="153"/>
      <c r="K4" s="153"/>
      <c r="L4" s="153"/>
      <c r="M4" s="153"/>
      <c r="N4" s="77"/>
      <c r="O4" s="80"/>
      <c r="P4" s="80"/>
      <c r="Q4" s="80"/>
      <c r="R4" s="80"/>
      <c r="S4" s="80"/>
      <c r="T4" s="80"/>
      <c r="U4" s="77"/>
      <c r="V4" s="77"/>
      <c r="W4" s="78"/>
    </row>
    <row r="5" spans="1:23" ht="13" customHeight="1" x14ac:dyDescent="0.3">
      <c r="A5" s="79"/>
      <c r="B5" s="153"/>
      <c r="C5" s="153"/>
      <c r="D5" s="153"/>
      <c r="E5" s="153"/>
      <c r="F5" s="153"/>
      <c r="G5" s="153"/>
      <c r="H5" s="153"/>
      <c r="I5" s="153"/>
      <c r="J5" s="153"/>
      <c r="K5" s="153"/>
      <c r="L5" s="153"/>
      <c r="M5" s="153"/>
      <c r="N5" s="77"/>
      <c r="O5" s="77"/>
      <c r="P5" s="77"/>
      <c r="Q5" s="77"/>
      <c r="R5" s="77"/>
      <c r="S5" s="77"/>
      <c r="T5" s="77"/>
      <c r="U5" s="77"/>
      <c r="V5" s="77"/>
      <c r="W5" s="78"/>
    </row>
    <row r="6" spans="1:23" ht="13.2" customHeight="1" x14ac:dyDescent="0.3">
      <c r="A6" s="77"/>
      <c r="B6" s="153"/>
      <c r="C6" s="153"/>
      <c r="D6" s="153"/>
      <c r="E6" s="153"/>
      <c r="F6" s="153"/>
      <c r="G6" s="153"/>
      <c r="H6" s="153"/>
      <c r="I6" s="153"/>
      <c r="J6" s="153"/>
      <c r="K6" s="153"/>
      <c r="L6" s="153"/>
      <c r="M6" s="153"/>
      <c r="N6" s="77"/>
      <c r="O6" s="77"/>
      <c r="P6" s="77"/>
      <c r="Q6" s="77"/>
      <c r="R6" s="77"/>
      <c r="S6" s="77"/>
      <c r="T6" s="77"/>
      <c r="U6" s="77"/>
      <c r="V6" s="77"/>
      <c r="W6" s="78"/>
    </row>
    <row r="7" spans="1:23" ht="13" customHeight="1" thickBot="1" x14ac:dyDescent="0.35">
      <c r="A7" s="77"/>
      <c r="B7" s="63"/>
      <c r="C7" s="63"/>
      <c r="D7" s="63"/>
      <c r="E7" s="63"/>
      <c r="F7" s="63"/>
      <c r="G7" s="63"/>
      <c r="H7" s="63"/>
      <c r="I7" s="63"/>
      <c r="J7" s="63"/>
      <c r="K7" s="63"/>
      <c r="L7" s="63"/>
      <c r="M7" s="63"/>
      <c r="N7" s="77"/>
      <c r="O7" s="77"/>
      <c r="P7" s="77"/>
      <c r="Q7" s="77"/>
      <c r="R7" s="77"/>
      <c r="S7" s="77"/>
      <c r="T7" s="77"/>
      <c r="U7" s="77"/>
      <c r="V7" s="77"/>
      <c r="W7" s="78"/>
    </row>
    <row r="8" spans="1:23" ht="14.15" customHeight="1" thickBot="1" x14ac:dyDescent="0.35">
      <c r="A8" s="74"/>
      <c r="B8" s="154" t="s">
        <v>1</v>
      </c>
      <c r="C8" s="155"/>
      <c r="D8" s="155"/>
      <c r="E8" s="155"/>
      <c r="F8" s="155"/>
      <c r="G8" s="155"/>
      <c r="H8" s="155"/>
      <c r="I8" s="155"/>
      <c r="J8" s="155"/>
      <c r="K8" s="155"/>
      <c r="L8" s="155"/>
      <c r="M8" s="156"/>
      <c r="N8" s="76"/>
      <c r="O8" s="77"/>
      <c r="P8" s="77"/>
      <c r="Q8" s="77"/>
      <c r="R8" s="77"/>
      <c r="S8" s="77"/>
      <c r="T8" s="77"/>
      <c r="U8" s="77"/>
      <c r="V8" s="77"/>
      <c r="W8" s="78"/>
    </row>
    <row r="9" spans="1:23" ht="13" customHeight="1" thickTop="1" thickBot="1" x14ac:dyDescent="0.35">
      <c r="A9" s="74"/>
      <c r="B9" s="64" t="s">
        <v>2</v>
      </c>
      <c r="C9" s="59"/>
      <c r="D9" s="59"/>
      <c r="E9" s="157" t="s">
        <v>72</v>
      </c>
      <c r="F9" s="158"/>
      <c r="G9" s="158"/>
      <c r="H9" s="158"/>
      <c r="I9" s="159"/>
      <c r="J9" s="59"/>
      <c r="K9" s="59"/>
      <c r="L9" s="59"/>
      <c r="M9" s="65"/>
      <c r="N9" s="76"/>
      <c r="O9" s="77"/>
      <c r="P9" s="77"/>
      <c r="Q9" s="77"/>
      <c r="R9" s="77"/>
      <c r="S9" s="77"/>
      <c r="T9" s="77"/>
      <c r="U9" s="77"/>
      <c r="V9" s="77"/>
      <c r="W9" s="78"/>
    </row>
    <row r="10" spans="1:23" ht="13.75" customHeight="1" thickTop="1" thickBot="1" x14ac:dyDescent="0.35">
      <c r="A10" s="74"/>
      <c r="B10" s="128" t="s">
        <v>68</v>
      </c>
      <c r="C10" s="57"/>
      <c r="D10" s="57"/>
      <c r="E10" s="57"/>
      <c r="F10" s="57"/>
      <c r="G10" s="57"/>
      <c r="H10" s="57"/>
      <c r="I10" s="57"/>
      <c r="J10" s="57"/>
      <c r="K10" s="57"/>
      <c r="L10" s="57"/>
      <c r="M10" s="58"/>
      <c r="N10" s="76"/>
      <c r="O10" s="77"/>
      <c r="P10" s="77"/>
      <c r="Q10" s="77"/>
      <c r="R10" s="77"/>
      <c r="S10" s="77"/>
      <c r="T10" s="77"/>
      <c r="U10" s="77"/>
      <c r="V10" s="77"/>
      <c r="W10" s="78"/>
    </row>
    <row r="11" spans="1:23" ht="13" customHeight="1" thickBot="1" x14ac:dyDescent="0.35">
      <c r="A11" s="142" t="s">
        <v>18</v>
      </c>
      <c r="B11" s="91" t="s">
        <v>3</v>
      </c>
      <c r="C11" s="92" t="s">
        <v>4</v>
      </c>
      <c r="D11" s="92" t="s">
        <v>5</v>
      </c>
      <c r="E11" s="120" t="s">
        <v>6</v>
      </c>
      <c r="F11" s="92" t="s">
        <v>7</v>
      </c>
      <c r="G11" s="92" t="s">
        <v>8</v>
      </c>
      <c r="H11" s="120" t="s">
        <v>9</v>
      </c>
      <c r="I11" s="92" t="s">
        <v>10</v>
      </c>
      <c r="J11" s="92" t="s">
        <v>11</v>
      </c>
      <c r="K11" s="92" t="s">
        <v>12</v>
      </c>
      <c r="L11" s="92" t="s">
        <v>13</v>
      </c>
      <c r="M11" s="93" t="s">
        <v>14</v>
      </c>
      <c r="N11" s="76"/>
      <c r="O11" s="77"/>
      <c r="P11" s="77"/>
      <c r="Q11" s="77"/>
      <c r="R11" s="77"/>
      <c r="S11" s="77"/>
      <c r="T11" s="77"/>
      <c r="U11" s="77"/>
      <c r="V11" s="77"/>
      <c r="W11" s="78"/>
    </row>
    <row r="12" spans="1:23" ht="14.15" customHeight="1" thickTop="1" thickBot="1" x14ac:dyDescent="0.35">
      <c r="A12" s="142"/>
      <c r="B12" s="131">
        <v>-0.25</v>
      </c>
      <c r="C12" s="132">
        <v>-0.25</v>
      </c>
      <c r="D12" s="132">
        <v>-0.25</v>
      </c>
      <c r="E12" s="132">
        <v>-0.25</v>
      </c>
      <c r="F12" s="132">
        <v>-0.25</v>
      </c>
      <c r="G12" s="132">
        <v>0</v>
      </c>
      <c r="H12" s="132">
        <v>0.16666666666666666</v>
      </c>
      <c r="I12" s="132">
        <v>8.3333333333333329E-2</v>
      </c>
      <c r="J12" s="132">
        <v>8.3333333333333329E-2</v>
      </c>
      <c r="K12" s="132">
        <v>8.3333333333333329E-2</v>
      </c>
      <c r="L12" s="132">
        <v>8.3333333333333329E-2</v>
      </c>
      <c r="M12" s="133">
        <v>-0.25</v>
      </c>
      <c r="N12" s="77"/>
      <c r="O12" s="77"/>
      <c r="P12" s="77"/>
      <c r="Q12" s="77"/>
      <c r="R12" s="77"/>
      <c r="S12" s="77"/>
      <c r="T12" s="77"/>
      <c r="U12" s="77"/>
      <c r="V12" s="77"/>
      <c r="W12" s="78"/>
    </row>
    <row r="13" spans="1:23" ht="13" customHeight="1" thickTop="1" x14ac:dyDescent="0.3">
      <c r="A13" s="74"/>
      <c r="B13" s="76"/>
      <c r="C13" s="77"/>
      <c r="D13" s="77"/>
      <c r="E13" s="77"/>
      <c r="F13" s="77"/>
      <c r="G13" s="77"/>
      <c r="H13" s="77"/>
      <c r="I13" s="77"/>
      <c r="J13" s="77"/>
      <c r="K13" s="77"/>
      <c r="L13" s="77"/>
      <c r="M13" s="81"/>
      <c r="N13" s="76"/>
      <c r="O13" s="77"/>
      <c r="P13" s="77"/>
      <c r="Q13" s="77"/>
      <c r="R13" s="77"/>
      <c r="S13" s="77"/>
      <c r="T13" s="77"/>
      <c r="U13" s="77"/>
      <c r="V13" s="77"/>
      <c r="W13" s="78"/>
    </row>
    <row r="14" spans="1:23" ht="13.75" customHeight="1" thickBot="1" x14ac:dyDescent="0.35">
      <c r="A14" s="74"/>
      <c r="B14" s="128" t="s">
        <v>66</v>
      </c>
      <c r="C14" s="57"/>
      <c r="D14" s="57"/>
      <c r="E14" s="57"/>
      <c r="F14" s="57"/>
      <c r="G14" s="57"/>
      <c r="H14" s="57"/>
      <c r="I14" s="57"/>
      <c r="J14" s="57"/>
      <c r="K14" s="57"/>
      <c r="L14" s="57"/>
      <c r="M14" s="58"/>
      <c r="N14" s="76"/>
      <c r="O14" s="77"/>
      <c r="P14" s="77"/>
      <c r="Q14" s="77"/>
      <c r="R14" s="77"/>
      <c r="S14" s="77"/>
      <c r="T14" s="77"/>
      <c r="U14" s="77"/>
      <c r="V14" s="77"/>
      <c r="W14" s="78"/>
    </row>
    <row r="15" spans="1:23" ht="13.2" customHeight="1" x14ac:dyDescent="0.3">
      <c r="A15" s="74"/>
      <c r="B15" s="54" t="s">
        <v>15</v>
      </c>
      <c r="C15" s="55" t="s">
        <v>16</v>
      </c>
      <c r="D15" s="55" t="s">
        <v>17</v>
      </c>
      <c r="E15" s="55" t="s">
        <v>18</v>
      </c>
      <c r="F15" s="55" t="s">
        <v>19</v>
      </c>
      <c r="G15" s="55" t="s">
        <v>20</v>
      </c>
      <c r="H15" s="55" t="s">
        <v>21</v>
      </c>
      <c r="I15" s="68" t="s">
        <v>22</v>
      </c>
      <c r="J15" s="55" t="s">
        <v>23</v>
      </c>
      <c r="K15" s="55" t="s">
        <v>24</v>
      </c>
      <c r="L15" s="55" t="s">
        <v>25</v>
      </c>
      <c r="M15" s="121" t="s">
        <v>26</v>
      </c>
      <c r="N15" s="76"/>
      <c r="O15" s="77"/>
      <c r="P15" s="77"/>
      <c r="Q15" s="77"/>
      <c r="R15" s="77"/>
      <c r="S15" s="77"/>
      <c r="T15" s="77"/>
      <c r="U15" s="77"/>
      <c r="V15" s="77"/>
      <c r="W15" s="78"/>
    </row>
    <row r="16" spans="1:23" ht="13" customHeight="1" thickBot="1" x14ac:dyDescent="0.35">
      <c r="A16" s="79"/>
      <c r="B16" s="122">
        <f>'Witek na centy'!B30</f>
        <v>0</v>
      </c>
      <c r="C16" s="123">
        <f>'Witek na centy'!C30</f>
        <v>12</v>
      </c>
      <c r="D16" s="123">
        <f>'Witek na centy'!D30</f>
        <v>-8</v>
      </c>
      <c r="E16" s="123">
        <f>'Witek na centy'!E30</f>
        <v>12</v>
      </c>
      <c r="F16" s="123">
        <f>'Witek na centy'!F30</f>
        <v>0</v>
      </c>
      <c r="G16" s="123">
        <f>'Witek na centy'!G30</f>
        <v>4</v>
      </c>
      <c r="H16" s="123">
        <f>'Witek na centy'!H30</f>
        <v>8</v>
      </c>
      <c r="I16" s="123">
        <f>'Witek na centy'!I30</f>
        <v>-4</v>
      </c>
      <c r="J16" s="123">
        <f>'Witek na centy'!J30</f>
        <v>16</v>
      </c>
      <c r="K16" s="123">
        <f>'Witek na centy'!K30</f>
        <v>-6</v>
      </c>
      <c r="L16" s="123">
        <f>'Witek na centy'!L30</f>
        <v>8</v>
      </c>
      <c r="M16" s="124">
        <f>'Witek na centy'!M30</f>
        <v>4</v>
      </c>
      <c r="N16" s="77"/>
      <c r="O16" s="77"/>
      <c r="P16" s="77"/>
      <c r="Q16" s="77"/>
      <c r="R16" s="77"/>
      <c r="S16" s="77"/>
      <c r="T16" s="77"/>
      <c r="U16" s="77"/>
      <c r="V16" s="77"/>
      <c r="W16" s="78"/>
    </row>
    <row r="17" spans="1:23" ht="13.2" customHeight="1" x14ac:dyDescent="0.3">
      <c r="A17" s="79"/>
      <c r="B17" s="80"/>
      <c r="C17" s="80"/>
      <c r="D17" s="80"/>
      <c r="E17" s="80"/>
      <c r="F17" s="80"/>
      <c r="G17" s="80"/>
      <c r="H17" s="80"/>
      <c r="I17" s="80"/>
      <c r="J17" s="80"/>
      <c r="K17" s="80"/>
      <c r="L17" s="80"/>
      <c r="M17" s="80"/>
      <c r="N17" s="77"/>
      <c r="O17" s="77"/>
      <c r="P17" s="77"/>
      <c r="Q17" s="77"/>
      <c r="R17" s="77"/>
      <c r="S17" s="77"/>
      <c r="T17" s="77"/>
      <c r="U17" s="77"/>
      <c r="V17" s="77"/>
      <c r="W17" s="78"/>
    </row>
    <row r="18" spans="1:23" ht="13" customHeight="1" thickBot="1" x14ac:dyDescent="0.35">
      <c r="A18" s="79"/>
      <c r="B18" s="82"/>
      <c r="C18" s="82"/>
      <c r="D18" s="82"/>
      <c r="E18" s="82"/>
      <c r="F18" s="82"/>
      <c r="G18" s="82"/>
      <c r="H18" s="82"/>
      <c r="I18" s="82"/>
      <c r="J18" s="82"/>
      <c r="K18" s="82"/>
      <c r="L18" s="82"/>
      <c r="M18" s="82"/>
      <c r="N18" s="77"/>
      <c r="O18" s="77"/>
      <c r="P18" s="77"/>
      <c r="Q18" s="77"/>
      <c r="R18" s="77"/>
      <c r="S18" s="77"/>
      <c r="T18" s="77"/>
      <c r="U18" s="77"/>
      <c r="V18" s="77"/>
      <c r="W18" s="78"/>
    </row>
    <row r="19" spans="1:23" ht="14.15" customHeight="1" thickBot="1" x14ac:dyDescent="0.35">
      <c r="A19" s="74"/>
      <c r="B19" s="172" t="s">
        <v>27</v>
      </c>
      <c r="C19" s="173"/>
      <c r="D19" s="173"/>
      <c r="E19" s="173"/>
      <c r="F19" s="173"/>
      <c r="G19" s="173"/>
      <c r="H19" s="173"/>
      <c r="I19" s="173"/>
      <c r="J19" s="173"/>
      <c r="K19" s="173"/>
      <c r="L19" s="173"/>
      <c r="M19" s="174"/>
      <c r="N19" s="76"/>
      <c r="O19" s="77"/>
      <c r="P19" s="77"/>
      <c r="Q19" s="77"/>
      <c r="R19" s="77"/>
      <c r="S19" s="77"/>
      <c r="T19" s="77"/>
      <c r="U19" s="77"/>
      <c r="V19" s="77"/>
      <c r="W19" s="78"/>
    </row>
    <row r="20" spans="1:23" ht="13" customHeight="1" thickTop="1" thickBot="1" x14ac:dyDescent="0.35">
      <c r="A20" s="74"/>
      <c r="B20" s="64" t="s">
        <v>2</v>
      </c>
      <c r="C20" s="59"/>
      <c r="D20" s="59"/>
      <c r="E20" s="169" t="s">
        <v>67</v>
      </c>
      <c r="F20" s="170"/>
      <c r="G20" s="170"/>
      <c r="H20" s="170"/>
      <c r="I20" s="171"/>
      <c r="J20" s="59"/>
      <c r="K20" s="59"/>
      <c r="L20" s="59"/>
      <c r="M20" s="65"/>
      <c r="N20" s="76"/>
      <c r="O20" s="77"/>
      <c r="P20" s="77"/>
      <c r="Q20" s="77"/>
      <c r="R20" s="77"/>
      <c r="S20" s="77"/>
      <c r="T20" s="77"/>
      <c r="U20" s="77"/>
      <c r="V20" s="77"/>
      <c r="W20" s="78"/>
    </row>
    <row r="21" spans="1:23" ht="13.75" customHeight="1" thickTop="1" thickBot="1" x14ac:dyDescent="0.35">
      <c r="A21" s="74"/>
      <c r="B21" s="128" t="s">
        <v>69</v>
      </c>
      <c r="C21" s="57"/>
      <c r="D21" s="57"/>
      <c r="E21" s="57"/>
      <c r="F21" s="57"/>
      <c r="G21" s="57"/>
      <c r="H21" s="57"/>
      <c r="I21" s="57"/>
      <c r="J21" s="57"/>
      <c r="K21" s="57"/>
      <c r="L21" s="57"/>
      <c r="M21" s="58"/>
      <c r="N21" s="76"/>
      <c r="O21" s="77"/>
      <c r="P21" s="77"/>
      <c r="Q21" s="77"/>
      <c r="R21" s="77"/>
      <c r="S21" s="77"/>
      <c r="T21" s="77"/>
      <c r="U21" s="77"/>
      <c r="V21" s="77"/>
      <c r="W21" s="78"/>
    </row>
    <row r="22" spans="1:23" ht="13" customHeight="1" thickBot="1" x14ac:dyDescent="0.35">
      <c r="A22" s="143" t="s">
        <v>18</v>
      </c>
      <c r="B22" s="125" t="s">
        <v>15</v>
      </c>
      <c r="C22" s="126" t="s">
        <v>16</v>
      </c>
      <c r="D22" s="126" t="s">
        <v>17</v>
      </c>
      <c r="E22" s="126" t="s">
        <v>18</v>
      </c>
      <c r="F22" s="126" t="s">
        <v>19</v>
      </c>
      <c r="G22" s="126" t="s">
        <v>20</v>
      </c>
      <c r="H22" s="126" t="s">
        <v>21</v>
      </c>
      <c r="I22" s="126" t="s">
        <v>22</v>
      </c>
      <c r="J22" s="126" t="s">
        <v>23</v>
      </c>
      <c r="K22" s="126" t="s">
        <v>24</v>
      </c>
      <c r="L22" s="126" t="s">
        <v>25</v>
      </c>
      <c r="M22" s="127" t="s">
        <v>26</v>
      </c>
      <c r="N22" s="76"/>
      <c r="O22" s="77"/>
      <c r="P22" s="77"/>
      <c r="Q22" s="77"/>
      <c r="R22" s="77"/>
      <c r="S22" s="77"/>
      <c r="T22" s="77"/>
      <c r="U22" s="77"/>
      <c r="V22" s="77"/>
      <c r="W22" s="78"/>
    </row>
    <row r="23" spans="1:23" ht="14.15" customHeight="1" thickTop="1" thickBot="1" x14ac:dyDescent="0.35">
      <c r="A23" s="142"/>
      <c r="B23" s="134">
        <v>2</v>
      </c>
      <c r="C23" s="135">
        <v>3</v>
      </c>
      <c r="D23" s="135">
        <v>4</v>
      </c>
      <c r="E23" s="135">
        <v>5</v>
      </c>
      <c r="F23" s="135">
        <v>6</v>
      </c>
      <c r="G23" s="135">
        <v>7</v>
      </c>
      <c r="H23" s="135">
        <v>8</v>
      </c>
      <c r="I23" s="135">
        <v>9</v>
      </c>
      <c r="J23" s="135">
        <v>0</v>
      </c>
      <c r="K23" s="135">
        <v>-12</v>
      </c>
      <c r="L23" s="135">
        <v>6</v>
      </c>
      <c r="M23" s="136">
        <v>5</v>
      </c>
      <c r="N23" s="77"/>
      <c r="O23" s="77"/>
      <c r="P23" s="77"/>
      <c r="Q23" s="77"/>
      <c r="R23" s="77"/>
      <c r="S23" s="77"/>
      <c r="T23" s="77"/>
      <c r="U23" s="77"/>
      <c r="V23" s="77"/>
      <c r="W23" s="78"/>
    </row>
    <row r="24" spans="1:23" ht="13" customHeight="1" thickTop="1" x14ac:dyDescent="0.3">
      <c r="A24" s="74"/>
      <c r="B24" s="60"/>
      <c r="C24" s="61"/>
      <c r="D24" s="61"/>
      <c r="E24" s="61"/>
      <c r="F24" s="61"/>
      <c r="G24" s="61"/>
      <c r="H24" s="61"/>
      <c r="I24" s="61"/>
      <c r="J24" s="61"/>
      <c r="K24" s="61"/>
      <c r="L24" s="61"/>
      <c r="M24" s="62"/>
      <c r="N24" s="76"/>
      <c r="O24" s="77"/>
      <c r="P24" s="77"/>
      <c r="Q24" s="77"/>
      <c r="R24" s="77"/>
      <c r="S24" s="77"/>
      <c r="T24" s="77"/>
      <c r="U24" s="77"/>
      <c r="V24" s="77"/>
      <c r="W24" s="78"/>
    </row>
    <row r="25" spans="1:23" ht="13.75" customHeight="1" thickBot="1" x14ac:dyDescent="0.35">
      <c r="A25" s="74"/>
      <c r="B25" s="128" t="s">
        <v>70</v>
      </c>
      <c r="C25" s="57"/>
      <c r="D25" s="57"/>
      <c r="E25" s="57"/>
      <c r="F25" s="57"/>
      <c r="G25" s="57"/>
      <c r="H25" s="57"/>
      <c r="I25" s="57"/>
      <c r="J25" s="57"/>
      <c r="K25" s="57"/>
      <c r="L25" s="57"/>
      <c r="M25" s="58"/>
      <c r="N25" s="76"/>
      <c r="O25" s="77"/>
      <c r="P25" s="77"/>
      <c r="Q25" s="77"/>
      <c r="R25" s="77"/>
      <c r="S25" s="77"/>
      <c r="T25" s="77"/>
      <c r="U25" s="77"/>
      <c r="V25" s="77"/>
      <c r="W25" s="78"/>
    </row>
    <row r="26" spans="1:23" ht="12.65" customHeight="1" x14ac:dyDescent="0.3">
      <c r="A26" s="74"/>
      <c r="B26" s="54" t="s">
        <v>3</v>
      </c>
      <c r="C26" s="55" t="s">
        <v>4</v>
      </c>
      <c r="D26" s="55" t="s">
        <v>5</v>
      </c>
      <c r="E26" s="55" t="s">
        <v>6</v>
      </c>
      <c r="F26" s="55" t="s">
        <v>7</v>
      </c>
      <c r="G26" s="55" t="s">
        <v>8</v>
      </c>
      <c r="H26" s="55" t="s">
        <v>9</v>
      </c>
      <c r="I26" s="55" t="s">
        <v>10</v>
      </c>
      <c r="J26" s="55" t="s">
        <v>11</v>
      </c>
      <c r="K26" s="55" t="s">
        <v>12</v>
      </c>
      <c r="L26" s="55" t="s">
        <v>13</v>
      </c>
      <c r="M26" s="56" t="s">
        <v>14</v>
      </c>
      <c r="N26" s="76"/>
      <c r="O26" s="77"/>
      <c r="P26" s="77"/>
      <c r="Q26" s="77"/>
      <c r="R26" s="77"/>
      <c r="S26" s="77"/>
      <c r="T26" s="77"/>
      <c r="U26" s="77"/>
      <c r="V26" s="77"/>
      <c r="W26" s="78"/>
    </row>
    <row r="27" spans="1:23" ht="12.65" customHeight="1" thickBot="1" x14ac:dyDescent="0.35">
      <c r="A27" s="79"/>
      <c r="B27" s="66">
        <f>'Witek na kółka'!B43</f>
        <v>0</v>
      </c>
      <c r="C27" s="129">
        <f>'Witek na kółka'!C43</f>
        <v>0</v>
      </c>
      <c r="D27" s="129">
        <f>'Witek na kółka'!D43</f>
        <v>-0.28571428571428598</v>
      </c>
      <c r="E27" s="129">
        <f>'Witek na kółka'!E43</f>
        <v>0.2</v>
      </c>
      <c r="F27" s="129">
        <f>'Witek na kółka'!F43</f>
        <v>-0.28571428571428598</v>
      </c>
      <c r="G27" s="129">
        <f>'Witek na kółka'!G43</f>
        <v>-0.75</v>
      </c>
      <c r="H27" s="129">
        <f>'Witek na kółka'!H43</f>
        <v>0.66669999999999996</v>
      </c>
      <c r="I27" s="129">
        <f>'Witek na kółka'!I43</f>
        <v>-0.125</v>
      </c>
      <c r="J27" s="129">
        <f>'Witek na kółka'!J43</f>
        <v>4.1700000000000001E-2</v>
      </c>
      <c r="K27" s="129">
        <f>'Witek na kółka'!K43</f>
        <v>-0.28571428571428598</v>
      </c>
      <c r="L27" s="129">
        <f>'Witek na kółka'!L43</f>
        <v>-0.2</v>
      </c>
      <c r="M27" s="130">
        <f>'Witek na kółka'!M43</f>
        <v>0.125</v>
      </c>
      <c r="N27" s="77"/>
      <c r="O27" s="77"/>
      <c r="P27" s="77"/>
      <c r="Q27" s="77"/>
      <c r="R27" s="77"/>
      <c r="S27" s="77"/>
      <c r="T27" s="77"/>
      <c r="U27" s="77"/>
      <c r="V27" s="77"/>
      <c r="W27" s="78"/>
    </row>
    <row r="28" spans="1:23" ht="12.65" customHeight="1" x14ac:dyDescent="0.3">
      <c r="A28" s="77"/>
      <c r="B28" s="83"/>
      <c r="C28" s="83"/>
      <c r="D28" s="83"/>
      <c r="E28" s="83"/>
      <c r="F28" s="83"/>
      <c r="G28" s="83"/>
      <c r="H28" s="83"/>
      <c r="I28" s="83"/>
      <c r="J28" s="83"/>
      <c r="K28" s="83"/>
      <c r="L28" s="83"/>
      <c r="M28" s="83"/>
      <c r="N28" s="77"/>
      <c r="O28" s="77"/>
      <c r="P28" s="77"/>
      <c r="Q28" s="77"/>
      <c r="R28" s="77"/>
      <c r="S28" s="77"/>
      <c r="T28" s="77"/>
      <c r="U28" s="77"/>
      <c r="V28" s="77"/>
      <c r="W28" s="78"/>
    </row>
    <row r="29" spans="1:23" ht="12.65" customHeight="1" x14ac:dyDescent="0.3">
      <c r="A29" s="79"/>
      <c r="B29" s="146" t="s">
        <v>59</v>
      </c>
      <c r="C29" s="147"/>
      <c r="D29" s="147"/>
      <c r="E29" s="147"/>
      <c r="F29" s="147"/>
      <c r="G29" s="147"/>
      <c r="H29" s="147"/>
      <c r="I29" s="147"/>
      <c r="J29" s="147"/>
      <c r="K29" s="147"/>
      <c r="L29" s="147"/>
      <c r="M29" s="148"/>
      <c r="N29" s="77"/>
      <c r="O29" s="77"/>
      <c r="P29" s="139"/>
      <c r="Q29" s="77"/>
      <c r="R29" s="77"/>
      <c r="S29" s="77"/>
      <c r="T29" s="77"/>
      <c r="U29" s="77"/>
      <c r="V29" s="77"/>
      <c r="W29" s="78"/>
    </row>
    <row r="30" spans="1:23" ht="12.65" customHeight="1" x14ac:dyDescent="0.3">
      <c r="A30" s="77"/>
      <c r="B30" s="149"/>
      <c r="C30" s="150"/>
      <c r="D30" s="150"/>
      <c r="E30" s="150"/>
      <c r="F30" s="150"/>
      <c r="G30" s="150"/>
      <c r="H30" s="150"/>
      <c r="I30" s="150"/>
      <c r="J30" s="150"/>
      <c r="K30" s="150"/>
      <c r="L30" s="150"/>
      <c r="M30" s="151"/>
      <c r="N30" s="77"/>
      <c r="O30" s="77"/>
      <c r="P30" s="139"/>
      <c r="Q30" s="77"/>
      <c r="R30" s="77"/>
      <c r="S30" s="77"/>
      <c r="T30" s="77"/>
      <c r="U30" s="77"/>
      <c r="V30" s="77"/>
      <c r="W30" s="78"/>
    </row>
    <row r="31" spans="1:23" ht="12.65" customHeight="1" thickBot="1" x14ac:dyDescent="0.35">
      <c r="A31" s="79"/>
      <c r="N31" s="77"/>
      <c r="O31" s="61"/>
      <c r="P31" s="139"/>
      <c r="Q31" s="77"/>
      <c r="R31" s="77"/>
      <c r="S31" s="77"/>
      <c r="T31" s="77"/>
      <c r="U31" s="77"/>
      <c r="V31" s="77"/>
      <c r="W31" s="78"/>
    </row>
    <row r="32" spans="1:23" ht="12.65" customHeight="1" thickBot="1" x14ac:dyDescent="0.35">
      <c r="A32" s="79"/>
      <c r="B32" s="144" t="s">
        <v>71</v>
      </c>
      <c r="C32" s="145"/>
      <c r="D32" s="145"/>
      <c r="E32" s="145"/>
      <c r="F32" s="145"/>
      <c r="G32" s="145"/>
      <c r="H32" s="145"/>
      <c r="I32" s="145"/>
      <c r="J32" s="145"/>
      <c r="K32" s="145"/>
      <c r="L32" s="145"/>
      <c r="M32" s="67">
        <f>SUM(B27:M27)</f>
        <v>-0.89874285714285795</v>
      </c>
      <c r="N32" s="77"/>
      <c r="O32" s="77"/>
      <c r="P32" s="139"/>
      <c r="Q32" s="77"/>
      <c r="R32" s="77"/>
      <c r="S32" s="77"/>
      <c r="T32" s="77"/>
      <c r="U32" s="77"/>
      <c r="V32" s="77"/>
      <c r="W32" s="78"/>
    </row>
    <row r="33" spans="1:23" ht="12.65" customHeight="1" x14ac:dyDescent="0.3">
      <c r="A33" s="79"/>
      <c r="B33" s="77"/>
      <c r="C33" s="77"/>
      <c r="D33" s="77"/>
      <c r="E33" s="77"/>
      <c r="F33" s="77"/>
      <c r="G33" s="77"/>
      <c r="H33" s="77"/>
      <c r="I33" s="77"/>
      <c r="J33" s="77"/>
      <c r="K33" s="77"/>
      <c r="L33" s="77"/>
      <c r="M33" s="77"/>
      <c r="N33" s="77"/>
      <c r="O33" s="77"/>
      <c r="P33" s="77"/>
      <c r="Q33" s="77"/>
      <c r="R33" s="77"/>
      <c r="S33" s="77"/>
      <c r="T33" s="77"/>
      <c r="U33" s="77"/>
      <c r="V33" s="77"/>
      <c r="W33" s="78"/>
    </row>
    <row r="34" spans="1:23" ht="12.65" customHeight="1" x14ac:dyDescent="0.3">
      <c r="A34" s="84"/>
      <c r="B34" s="85"/>
      <c r="C34" s="85"/>
      <c r="D34" s="85"/>
      <c r="E34" s="85"/>
      <c r="F34" s="85"/>
      <c r="G34" s="85"/>
      <c r="H34" s="85"/>
      <c r="I34" s="85"/>
      <c r="J34" s="85"/>
      <c r="K34" s="85"/>
      <c r="L34" s="85"/>
      <c r="M34" s="141">
        <f>SUM(B12:M12)</f>
        <v>-0.99999999999999978</v>
      </c>
      <c r="N34" s="85"/>
      <c r="O34" s="85"/>
      <c r="P34" s="85"/>
      <c r="Q34" s="85"/>
      <c r="R34" s="85"/>
      <c r="S34" s="85"/>
      <c r="T34" s="85"/>
      <c r="U34" s="85"/>
      <c r="V34" s="85"/>
      <c r="W34" s="86"/>
    </row>
    <row r="36" spans="1:23" ht="12.65" customHeight="1" x14ac:dyDescent="0.3">
      <c r="G36" s="138"/>
    </row>
    <row r="41" spans="1:23" ht="12.65" customHeight="1" thickBot="1" x14ac:dyDescent="0.35"/>
    <row r="42" spans="1:23" ht="12.65" customHeight="1" thickTop="1" thickBot="1" x14ac:dyDescent="0.35">
      <c r="C42" s="154" t="s">
        <v>1</v>
      </c>
      <c r="D42" s="64" t="s">
        <v>2</v>
      </c>
      <c r="E42" s="128" t="s">
        <v>68</v>
      </c>
      <c r="F42" s="140" t="s">
        <v>3</v>
      </c>
      <c r="G42" s="131">
        <v>-0.25</v>
      </c>
    </row>
    <row r="43" spans="1:23" ht="12.65" customHeight="1" thickTop="1" thickBot="1" x14ac:dyDescent="0.35">
      <c r="C43" s="155"/>
      <c r="D43" s="59"/>
      <c r="E43" s="57"/>
      <c r="F43" s="92" t="s">
        <v>4</v>
      </c>
      <c r="G43" s="132">
        <v>-0.25</v>
      </c>
    </row>
    <row r="44" spans="1:23" ht="12.65" customHeight="1" thickTop="1" thickBot="1" x14ac:dyDescent="0.35">
      <c r="C44" s="155"/>
      <c r="D44" s="59"/>
      <c r="E44" s="57"/>
      <c r="F44" s="92" t="s">
        <v>5</v>
      </c>
      <c r="G44" s="132">
        <v>-0.25</v>
      </c>
    </row>
    <row r="45" spans="1:23" ht="12.65" customHeight="1" thickTop="1" thickBot="1" x14ac:dyDescent="0.35">
      <c r="C45" s="155"/>
      <c r="D45" s="157"/>
      <c r="E45" s="57"/>
      <c r="F45" s="120" t="s">
        <v>6</v>
      </c>
      <c r="G45" s="132">
        <v>-0.25</v>
      </c>
    </row>
    <row r="46" spans="1:23" ht="12.65" customHeight="1" thickTop="1" thickBot="1" x14ac:dyDescent="0.35">
      <c r="C46" s="155"/>
      <c r="D46" s="158"/>
      <c r="E46" s="57"/>
      <c r="F46" s="92" t="s">
        <v>7</v>
      </c>
      <c r="G46" s="132">
        <v>-0.25</v>
      </c>
    </row>
    <row r="47" spans="1:23" ht="12.65" customHeight="1" thickTop="1" thickBot="1" x14ac:dyDescent="0.35">
      <c r="C47" s="155"/>
      <c r="D47" s="158"/>
      <c r="E47" s="57"/>
      <c r="F47" s="92" t="s">
        <v>8</v>
      </c>
      <c r="G47" s="132">
        <v>-0.25</v>
      </c>
    </row>
    <row r="48" spans="1:23" ht="12.65" customHeight="1" thickTop="1" thickBot="1" x14ac:dyDescent="0.35">
      <c r="C48" s="155"/>
      <c r="D48" s="158"/>
      <c r="E48" s="57"/>
      <c r="F48" s="120" t="s">
        <v>9</v>
      </c>
      <c r="G48" s="132">
        <v>-0.25</v>
      </c>
    </row>
    <row r="49" spans="3:7" ht="12.65" customHeight="1" thickTop="1" thickBot="1" x14ac:dyDescent="0.35">
      <c r="C49" s="155"/>
      <c r="D49" s="159"/>
      <c r="E49" s="57"/>
      <c r="F49" s="92" t="s">
        <v>10</v>
      </c>
      <c r="G49" s="132">
        <v>-0.25</v>
      </c>
    </row>
    <row r="50" spans="3:7" ht="12.65" customHeight="1" thickTop="1" thickBot="1" x14ac:dyDescent="0.35">
      <c r="C50" s="155"/>
      <c r="D50" s="59"/>
      <c r="E50" s="57"/>
      <c r="F50" s="92" t="s">
        <v>11</v>
      </c>
      <c r="G50" s="132">
        <v>1.75</v>
      </c>
    </row>
    <row r="51" spans="3:7" ht="12.65" customHeight="1" thickTop="1" thickBot="1" x14ac:dyDescent="0.35">
      <c r="C51" s="155"/>
      <c r="D51" s="59"/>
      <c r="E51" s="57"/>
      <c r="F51" s="92" t="s">
        <v>12</v>
      </c>
      <c r="G51" s="132">
        <v>-0.25</v>
      </c>
    </row>
    <row r="52" spans="3:7" ht="12.65" customHeight="1" thickTop="1" thickBot="1" x14ac:dyDescent="0.35">
      <c r="C52" s="155"/>
      <c r="D52" s="59"/>
      <c r="E52" s="57"/>
      <c r="F52" s="92" t="s">
        <v>13</v>
      </c>
      <c r="G52" s="132">
        <v>-0.25</v>
      </c>
    </row>
    <row r="53" spans="3:7" ht="12.65" customHeight="1" thickTop="1" thickBot="1" x14ac:dyDescent="0.35">
      <c r="C53" s="156"/>
      <c r="D53" s="65"/>
      <c r="E53" s="58"/>
      <c r="F53" s="93" t="s">
        <v>14</v>
      </c>
      <c r="G53" s="133">
        <v>-0.25</v>
      </c>
    </row>
  </sheetData>
  <mergeCells count="13">
    <mergeCell ref="C42:C53"/>
    <mergeCell ref="D45:D49"/>
    <mergeCell ref="O2:T3"/>
    <mergeCell ref="B2:M2"/>
    <mergeCell ref="B8:M8"/>
    <mergeCell ref="E20:I20"/>
    <mergeCell ref="E9:I9"/>
    <mergeCell ref="B19:M19"/>
    <mergeCell ref="A11:A12"/>
    <mergeCell ref="A22:A23"/>
    <mergeCell ref="B32:L32"/>
    <mergeCell ref="B29:M30"/>
    <mergeCell ref="B4:M6"/>
  </mergeCells>
  <pageMargins left="0.7" right="0.7" top="0.75" bottom="0.75" header="0.3" footer="0.3"/>
  <pageSetup orientation="portrait" r:id="rId1"/>
  <headerFooter>
    <oddFooter>&amp;C&amp;"Helvetica Neue,Regular"&amp;12&amp;K000000&amp;P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4A042-8DD3-485D-90E1-6D7F69D63294}">
  <dimension ref="A1"/>
  <sheetViews>
    <sheetView workbookViewId="0">
      <selection activeCell="G16" sqref="G16"/>
    </sheetView>
  </sheetViews>
  <sheetFormatPr defaultRowHeight="12.45"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8"/>
  <sheetViews>
    <sheetView showGridLines="0" topLeftCell="A27" zoomScale="70" zoomScaleNormal="70" workbookViewId="0">
      <selection activeCell="J43" sqref="J43"/>
    </sheetView>
  </sheetViews>
  <sheetFormatPr defaultColWidth="8.84375" defaultRowHeight="12.65" customHeight="1" outlineLevelCol="1" x14ac:dyDescent="0.3"/>
  <cols>
    <col min="1" max="1" width="8.3828125" style="11" customWidth="1"/>
    <col min="2" max="2" width="8.4609375" style="11" customWidth="1"/>
    <col min="3" max="3" width="8.84375" style="11" customWidth="1"/>
    <col min="4" max="4" width="12.84375" style="11" customWidth="1"/>
    <col min="5" max="13" width="8.84375" style="11" customWidth="1"/>
    <col min="14" max="14" width="5.84375" style="11" customWidth="1"/>
    <col min="15" max="16" width="8.921875" style="11" customWidth="1" outlineLevel="1"/>
    <col min="17" max="17" width="10.15234375" style="11" customWidth="1" outlineLevel="1"/>
    <col min="18" max="20" width="8.921875" style="11" customWidth="1" outlineLevel="1"/>
    <col min="21" max="30" width="8.84375" style="11" customWidth="1" outlineLevel="1"/>
    <col min="31" max="16384" width="8.84375" style="11"/>
  </cols>
  <sheetData>
    <row r="1" spans="1:17" ht="13.75" customHeight="1" x14ac:dyDescent="0.3">
      <c r="A1" s="2"/>
      <c r="B1" s="2"/>
      <c r="C1" s="2"/>
      <c r="D1" s="2"/>
      <c r="E1" s="2"/>
      <c r="F1" s="2"/>
      <c r="G1" s="2"/>
      <c r="H1" s="2"/>
      <c r="I1" s="2"/>
      <c r="J1" s="2"/>
      <c r="K1" s="2"/>
      <c r="L1" s="2"/>
      <c r="M1" s="2"/>
    </row>
    <row r="2" spans="1:17" ht="13.75" customHeight="1" x14ac:dyDescent="0.3">
      <c r="A2" s="2"/>
      <c r="B2" s="94" t="s">
        <v>15</v>
      </c>
      <c r="C2" s="94" t="s">
        <v>17</v>
      </c>
      <c r="D2" s="94" t="s">
        <v>28</v>
      </c>
      <c r="E2" s="94" t="s">
        <v>18</v>
      </c>
      <c r="F2" s="94" t="s">
        <v>29</v>
      </c>
      <c r="G2" s="94" t="s">
        <v>20</v>
      </c>
      <c r="H2" s="94" t="s">
        <v>30</v>
      </c>
      <c r="I2" s="94" t="s">
        <v>22</v>
      </c>
      <c r="J2" s="94" t="s">
        <v>23</v>
      </c>
      <c r="K2" s="94" t="s">
        <v>31</v>
      </c>
      <c r="L2" s="94" t="s">
        <v>25</v>
      </c>
      <c r="M2" s="94" t="s">
        <v>32</v>
      </c>
    </row>
    <row r="3" spans="1:17" ht="13.75" customHeight="1" x14ac:dyDescent="0.3">
      <c r="A3" s="2"/>
      <c r="B3" s="95">
        <f>CONVERTER!B23</f>
        <v>2</v>
      </c>
      <c r="C3" s="95">
        <f>CONVERTER!C23</f>
        <v>3</v>
      </c>
      <c r="D3" s="95">
        <f>CONVERTER!D23</f>
        <v>4</v>
      </c>
      <c r="E3" s="95">
        <f>CONVERTER!E23</f>
        <v>5</v>
      </c>
      <c r="F3" s="95">
        <f>CONVERTER!F23</f>
        <v>6</v>
      </c>
      <c r="G3" s="95">
        <f>CONVERTER!G23</f>
        <v>7</v>
      </c>
      <c r="H3" s="95">
        <f>CONVERTER!H23</f>
        <v>8</v>
      </c>
      <c r="I3" s="95">
        <f>CONVERTER!I23</f>
        <v>9</v>
      </c>
      <c r="J3" s="95">
        <f>CONVERTER!J23</f>
        <v>0</v>
      </c>
      <c r="K3" s="95">
        <f>CONVERTER!K23</f>
        <v>-12</v>
      </c>
      <c r="L3" s="95">
        <f>CONVERTER!L23</f>
        <v>6</v>
      </c>
      <c r="M3" s="95">
        <f>CONVERTER!M23</f>
        <v>5</v>
      </c>
    </row>
    <row r="4" spans="1:17" ht="13.75" customHeight="1" x14ac:dyDescent="0.3">
      <c r="A4" s="2"/>
      <c r="B4" s="2"/>
      <c r="C4" s="2"/>
      <c r="D4" s="2"/>
      <c r="E4" s="2"/>
      <c r="F4" s="2"/>
      <c r="G4" s="2"/>
      <c r="H4" s="2"/>
      <c r="I4" s="2"/>
      <c r="J4" s="2"/>
      <c r="K4" s="2"/>
      <c r="L4" s="2"/>
      <c r="M4" s="2"/>
    </row>
    <row r="5" spans="1:17" ht="13.75" customHeight="1" x14ac:dyDescent="0.3">
      <c r="A5" s="2"/>
      <c r="B5" s="3" t="s">
        <v>15</v>
      </c>
      <c r="C5" s="3" t="s">
        <v>17</v>
      </c>
      <c r="D5" s="3" t="s">
        <v>28</v>
      </c>
      <c r="E5" s="3" t="s">
        <v>18</v>
      </c>
      <c r="F5" s="3" t="s">
        <v>29</v>
      </c>
      <c r="G5" s="3" t="s">
        <v>20</v>
      </c>
      <c r="H5" s="3" t="s">
        <v>30</v>
      </c>
      <c r="I5" s="3" t="s">
        <v>22</v>
      </c>
      <c r="J5" s="3" t="s">
        <v>23</v>
      </c>
      <c r="K5" s="3" t="s">
        <v>31</v>
      </c>
      <c r="L5" s="3" t="s">
        <v>25</v>
      </c>
      <c r="M5" s="3" t="s">
        <v>32</v>
      </c>
    </row>
    <row r="6" spans="1:17" ht="13.75" customHeight="1" x14ac:dyDescent="0.3">
      <c r="A6" s="2"/>
      <c r="B6" s="4">
        <v>0</v>
      </c>
      <c r="C6" s="4">
        <v>100</v>
      </c>
      <c r="D6" s="4">
        <v>200</v>
      </c>
      <c r="E6" s="4">
        <v>300</v>
      </c>
      <c r="F6" s="4">
        <v>400</v>
      </c>
      <c r="G6" s="4">
        <v>500</v>
      </c>
      <c r="H6" s="4">
        <v>600</v>
      </c>
      <c r="I6" s="4">
        <v>700</v>
      </c>
      <c r="J6" s="4">
        <v>800</v>
      </c>
      <c r="K6" s="4">
        <v>900</v>
      </c>
      <c r="L6" s="4">
        <v>1000</v>
      </c>
      <c r="M6" s="4">
        <v>1100</v>
      </c>
    </row>
    <row r="7" spans="1:17" ht="13.75" customHeight="1" x14ac:dyDescent="0.3">
      <c r="A7" s="2"/>
      <c r="B7" s="2"/>
      <c r="C7" s="2"/>
      <c r="D7" s="2"/>
      <c r="E7" s="2"/>
      <c r="F7" s="2"/>
      <c r="G7" s="2"/>
      <c r="H7" s="2"/>
      <c r="I7" s="2"/>
      <c r="J7" s="2"/>
      <c r="K7" s="2"/>
      <c r="L7" s="2"/>
      <c r="M7" s="2"/>
    </row>
    <row r="8" spans="1:17" ht="13.75" customHeight="1" x14ac:dyDescent="0.3">
      <c r="A8" s="2"/>
      <c r="B8" s="94" t="s">
        <v>15</v>
      </c>
      <c r="C8" s="94" t="s">
        <v>17</v>
      </c>
      <c r="D8" s="94" t="s">
        <v>28</v>
      </c>
      <c r="E8" s="94" t="s">
        <v>18</v>
      </c>
      <c r="F8" s="94" t="s">
        <v>29</v>
      </c>
      <c r="G8" s="94" t="s">
        <v>20</v>
      </c>
      <c r="H8" s="94" t="s">
        <v>30</v>
      </c>
      <c r="I8" s="94" t="s">
        <v>22</v>
      </c>
      <c r="J8" s="94" t="s">
        <v>23</v>
      </c>
      <c r="K8" s="94" t="s">
        <v>31</v>
      </c>
      <c r="L8" s="94" t="s">
        <v>25</v>
      </c>
      <c r="M8" s="94" t="s">
        <v>32</v>
      </c>
    </row>
    <row r="9" spans="1:17" ht="13.75" customHeight="1" x14ac:dyDescent="0.3">
      <c r="A9" s="2"/>
      <c r="B9" s="95">
        <f t="shared" ref="B9:M9" si="0">B6+B3</f>
        <v>2</v>
      </c>
      <c r="C9" s="95">
        <f t="shared" si="0"/>
        <v>103</v>
      </c>
      <c r="D9" s="95">
        <f t="shared" si="0"/>
        <v>204</v>
      </c>
      <c r="E9" s="95">
        <f t="shared" si="0"/>
        <v>305</v>
      </c>
      <c r="F9" s="95">
        <f t="shared" si="0"/>
        <v>406</v>
      </c>
      <c r="G9" s="95">
        <f t="shared" si="0"/>
        <v>507</v>
      </c>
      <c r="H9" s="95">
        <f t="shared" si="0"/>
        <v>608</v>
      </c>
      <c r="I9" s="95">
        <f t="shared" si="0"/>
        <v>709</v>
      </c>
      <c r="J9" s="95">
        <f t="shared" si="0"/>
        <v>800</v>
      </c>
      <c r="K9" s="95">
        <f t="shared" si="0"/>
        <v>888</v>
      </c>
      <c r="L9" s="95">
        <f t="shared" si="0"/>
        <v>1006</v>
      </c>
      <c r="M9" s="95">
        <f t="shared" si="0"/>
        <v>1105</v>
      </c>
    </row>
    <row r="10" spans="1:17" ht="13.75" customHeight="1" x14ac:dyDescent="0.3">
      <c r="A10" s="2"/>
      <c r="B10" s="2"/>
      <c r="C10" s="2"/>
      <c r="D10" s="2"/>
      <c r="E10" s="2"/>
      <c r="F10" s="2"/>
      <c r="G10" s="2"/>
      <c r="H10" s="2"/>
      <c r="I10" s="2"/>
      <c r="J10" s="2"/>
      <c r="K10" s="2"/>
      <c r="L10" s="2"/>
      <c r="M10" s="2"/>
    </row>
    <row r="11" spans="1:17" ht="13.75" customHeight="1" x14ac:dyDescent="0.3">
      <c r="A11" s="2"/>
      <c r="B11" s="3" t="s">
        <v>33</v>
      </c>
      <c r="C11" s="3" t="s">
        <v>34</v>
      </c>
      <c r="D11" s="3" t="s">
        <v>35</v>
      </c>
      <c r="E11" s="3" t="s">
        <v>36</v>
      </c>
      <c r="F11" s="3" t="s">
        <v>37</v>
      </c>
      <c r="G11" s="3" t="s">
        <v>38</v>
      </c>
      <c r="H11" s="3" t="s">
        <v>39</v>
      </c>
      <c r="I11" s="3" t="s">
        <v>40</v>
      </c>
      <c r="J11" s="3" t="s">
        <v>41</v>
      </c>
      <c r="K11" s="3" t="s">
        <v>42</v>
      </c>
      <c r="L11" s="3" t="s">
        <v>43</v>
      </c>
      <c r="M11" s="3" t="s">
        <v>44</v>
      </c>
    </row>
    <row r="12" spans="1:17" ht="13.75" customHeight="1" x14ac:dyDescent="0.3">
      <c r="A12" s="2"/>
      <c r="B12" s="4">
        <f>L9-E9</f>
        <v>701</v>
      </c>
      <c r="C12" s="4">
        <f>G9-L9</f>
        <v>-499</v>
      </c>
      <c r="D12" s="4">
        <f>B9-G9</f>
        <v>-505</v>
      </c>
      <c r="E12" s="4">
        <f>I9-B9</f>
        <v>707</v>
      </c>
      <c r="F12" s="4">
        <f>D9-I9</f>
        <v>-505</v>
      </c>
      <c r="G12" s="4">
        <f>K9-D9</f>
        <v>684</v>
      </c>
      <c r="H12" s="4">
        <f>F9-K9</f>
        <v>-482</v>
      </c>
      <c r="I12" s="4">
        <f>M9-F9</f>
        <v>699</v>
      </c>
      <c r="J12" s="4">
        <f>H9-M9</f>
        <v>-497</v>
      </c>
      <c r="K12" s="4">
        <f>C9-H9</f>
        <v>-505</v>
      </c>
      <c r="L12" s="4">
        <f>J9-C9</f>
        <v>697</v>
      </c>
      <c r="M12" s="4">
        <f>E9-J9</f>
        <v>-495</v>
      </c>
    </row>
    <row r="13" spans="1:17" ht="13.75" customHeight="1" x14ac:dyDescent="0.3">
      <c r="A13" s="2"/>
      <c r="B13" s="2"/>
      <c r="C13" s="2"/>
      <c r="D13" s="2"/>
      <c r="E13" s="2"/>
      <c r="F13" s="2"/>
      <c r="G13" s="2"/>
      <c r="H13" s="2"/>
      <c r="I13" s="2"/>
      <c r="J13" s="2"/>
      <c r="K13" s="2"/>
      <c r="L13" s="2"/>
      <c r="M13" s="2"/>
      <c r="P13" s="29"/>
      <c r="Q13" s="29"/>
    </row>
    <row r="14" spans="1:17" ht="13.75" customHeight="1" x14ac:dyDescent="0.3">
      <c r="A14" s="2"/>
      <c r="B14" s="94" t="s">
        <v>33</v>
      </c>
      <c r="C14" s="94" t="s">
        <v>34</v>
      </c>
      <c r="D14" s="94" t="s">
        <v>35</v>
      </c>
      <c r="E14" s="94" t="s">
        <v>36</v>
      </c>
      <c r="F14" s="94" t="s">
        <v>37</v>
      </c>
      <c r="G14" s="94" t="s">
        <v>38</v>
      </c>
      <c r="H14" s="94" t="s">
        <v>39</v>
      </c>
      <c r="I14" s="94" t="s">
        <v>40</v>
      </c>
      <c r="J14" s="94" t="s">
        <v>41</v>
      </c>
      <c r="K14" s="94" t="s">
        <v>42</v>
      </c>
      <c r="L14" s="94" t="s">
        <v>43</v>
      </c>
      <c r="M14" s="94" t="s">
        <v>44</v>
      </c>
      <c r="P14" s="29"/>
      <c r="Q14" s="29"/>
    </row>
    <row r="15" spans="1:17" ht="13.75" customHeight="1" x14ac:dyDescent="0.3">
      <c r="A15" s="2"/>
      <c r="B15" s="95">
        <f t="shared" ref="B15:M15" si="1">IF(B12&lt;0,B12+1200,B12)</f>
        <v>701</v>
      </c>
      <c r="C15" s="95">
        <f>IF(C12&lt;0,C12+1200,C12)</f>
        <v>701</v>
      </c>
      <c r="D15" s="95">
        <f t="shared" si="1"/>
        <v>695</v>
      </c>
      <c r="E15" s="95">
        <f t="shared" si="1"/>
        <v>707</v>
      </c>
      <c r="F15" s="95">
        <f t="shared" si="1"/>
        <v>695</v>
      </c>
      <c r="G15" s="95">
        <f t="shared" si="1"/>
        <v>684</v>
      </c>
      <c r="H15" s="95">
        <f t="shared" si="1"/>
        <v>718</v>
      </c>
      <c r="I15" s="95">
        <f t="shared" si="1"/>
        <v>699</v>
      </c>
      <c r="J15" s="95">
        <f t="shared" si="1"/>
        <v>703</v>
      </c>
      <c r="K15" s="95">
        <f t="shared" si="1"/>
        <v>695</v>
      </c>
      <c r="L15" s="95">
        <f t="shared" si="1"/>
        <v>697</v>
      </c>
      <c r="M15" s="95">
        <f t="shared" si="1"/>
        <v>705</v>
      </c>
      <c r="P15" s="29"/>
      <c r="Q15" s="29"/>
    </row>
    <row r="16" spans="1:17" ht="13.75" customHeight="1" x14ac:dyDescent="0.3">
      <c r="A16" s="2"/>
      <c r="B16" s="2"/>
      <c r="C16" s="2"/>
      <c r="D16" s="2"/>
      <c r="E16" s="2"/>
      <c r="F16" s="2"/>
      <c r="G16" s="2"/>
      <c r="H16" s="2"/>
      <c r="I16" s="2"/>
      <c r="J16" s="2"/>
      <c r="K16" s="2"/>
      <c r="L16" s="2"/>
      <c r="M16" s="2"/>
      <c r="P16" s="29"/>
      <c r="Q16" s="37"/>
    </row>
    <row r="17" spans="1:39" ht="13.75" customHeight="1" x14ac:dyDescent="0.3">
      <c r="A17" s="2"/>
      <c r="B17" s="3" t="s">
        <v>33</v>
      </c>
      <c r="C17" s="3" t="s">
        <v>34</v>
      </c>
      <c r="D17" s="3" t="s">
        <v>35</v>
      </c>
      <c r="E17" s="3" t="s">
        <v>36</v>
      </c>
      <c r="F17" s="3" t="s">
        <v>37</v>
      </c>
      <c r="G17" s="3" t="s">
        <v>38</v>
      </c>
      <c r="H17" s="3" t="s">
        <v>39</v>
      </c>
      <c r="I17" s="3" t="s">
        <v>40</v>
      </c>
      <c r="J17" s="3" t="s">
        <v>41</v>
      </c>
      <c r="K17" s="3" t="s">
        <v>42</v>
      </c>
      <c r="L17" s="3" t="s">
        <v>43</v>
      </c>
      <c r="M17" s="3" t="s">
        <v>44</v>
      </c>
      <c r="Q17" s="30"/>
    </row>
    <row r="18" spans="1:39" ht="13.75" customHeight="1" x14ac:dyDescent="0.3">
      <c r="A18" s="2"/>
      <c r="B18" s="4">
        <f t="shared" ref="B18:M18" si="2">B15-702</f>
        <v>-1</v>
      </c>
      <c r="C18" s="4">
        <f>C15-702</f>
        <v>-1</v>
      </c>
      <c r="D18" s="4">
        <f t="shared" si="2"/>
        <v>-7</v>
      </c>
      <c r="E18" s="4">
        <f t="shared" si="2"/>
        <v>5</v>
      </c>
      <c r="F18" s="4">
        <f t="shared" si="2"/>
        <v>-7</v>
      </c>
      <c r="G18" s="4">
        <f t="shared" si="2"/>
        <v>-18</v>
      </c>
      <c r="H18" s="4">
        <f t="shared" si="2"/>
        <v>16</v>
      </c>
      <c r="I18" s="4">
        <f t="shared" si="2"/>
        <v>-3</v>
      </c>
      <c r="J18" s="4">
        <f t="shared" si="2"/>
        <v>1</v>
      </c>
      <c r="K18" s="4">
        <f t="shared" si="2"/>
        <v>-7</v>
      </c>
      <c r="L18" s="4">
        <f t="shared" si="2"/>
        <v>-5</v>
      </c>
      <c r="M18" s="4">
        <f t="shared" si="2"/>
        <v>3</v>
      </c>
    </row>
    <row r="19" spans="1:39" ht="13.75" customHeight="1" thickBot="1" x14ac:dyDescent="0.35">
      <c r="A19" s="2"/>
      <c r="B19" s="98"/>
      <c r="C19" s="98"/>
      <c r="D19" s="98"/>
      <c r="E19" s="98"/>
      <c r="F19" s="98"/>
      <c r="G19" s="98"/>
      <c r="H19" s="98"/>
      <c r="I19" s="98"/>
      <c r="J19" s="98"/>
      <c r="K19" s="98"/>
      <c r="L19" s="98"/>
      <c r="M19" s="98"/>
    </row>
    <row r="20" spans="1:39" ht="13.75" customHeight="1" thickBot="1" x14ac:dyDescent="0.35">
      <c r="A20" s="97"/>
      <c r="B20" s="100">
        <f>ROUND(B18/24,4)</f>
        <v>-4.1700000000000001E-2</v>
      </c>
      <c r="C20" s="101">
        <f>ROUND(C18/24,4)</f>
        <v>-4.1700000000000001E-2</v>
      </c>
      <c r="D20" s="101">
        <f t="shared" ref="D20:M20" si="3">ROUND(D18/24,4)</f>
        <v>-0.29170000000000001</v>
      </c>
      <c r="E20" s="101">
        <f t="shared" si="3"/>
        <v>0.20830000000000001</v>
      </c>
      <c r="F20" s="101">
        <f t="shared" si="3"/>
        <v>-0.29170000000000001</v>
      </c>
      <c r="G20" s="101">
        <f t="shared" si="3"/>
        <v>-0.75</v>
      </c>
      <c r="H20" s="101">
        <f>ROUND(H18/24,4)</f>
        <v>0.66669999999999996</v>
      </c>
      <c r="I20" s="101">
        <f t="shared" si="3"/>
        <v>-0.125</v>
      </c>
      <c r="J20" s="101">
        <f t="shared" si="3"/>
        <v>4.1700000000000001E-2</v>
      </c>
      <c r="K20" s="101">
        <f t="shared" si="3"/>
        <v>-0.29170000000000001</v>
      </c>
      <c r="L20" s="101">
        <f t="shared" si="3"/>
        <v>-0.20830000000000001</v>
      </c>
      <c r="M20" s="102">
        <f t="shared" si="3"/>
        <v>0.125</v>
      </c>
    </row>
    <row r="21" spans="1:39" ht="13.75" customHeight="1" x14ac:dyDescent="0.3">
      <c r="A21" s="2"/>
      <c r="B21" s="99"/>
      <c r="C21" s="29"/>
      <c r="D21" s="99"/>
      <c r="E21" s="99"/>
      <c r="F21" s="99"/>
      <c r="G21" s="99"/>
      <c r="H21" s="99"/>
      <c r="I21" s="99"/>
      <c r="J21" s="99"/>
      <c r="K21" s="99"/>
      <c r="L21" s="99"/>
      <c r="M21" s="99"/>
    </row>
    <row r="22" spans="1:39" ht="13.75" customHeight="1" x14ac:dyDescent="0.3">
      <c r="A22" s="2"/>
      <c r="B22" s="2"/>
      <c r="C22" s="2"/>
      <c r="D22" s="2"/>
      <c r="E22" s="2"/>
      <c r="F22" s="2"/>
      <c r="G22" s="2"/>
      <c r="H22" s="2"/>
      <c r="I22" s="2"/>
      <c r="J22" s="2"/>
      <c r="K22" s="2"/>
      <c r="L22" s="2"/>
      <c r="M22" s="2"/>
    </row>
    <row r="23" spans="1:39" ht="13.75" customHeight="1" x14ac:dyDescent="0.3">
      <c r="A23" s="5">
        <v>-1</v>
      </c>
      <c r="B23" s="53" cm="1">
        <f t="array" ref="B23">IF(MIN(ABS($O23:$AC23-B20))&lt;0.001,$A23,B20)</f>
        <v>-4.1700000000000001E-2</v>
      </c>
      <c r="C23" s="53" cm="1">
        <f t="array" ref="C23">IF(MIN(ABS($O23:$AC23-C20))&lt;0.001,$A23,C20)</f>
        <v>-4.1700000000000001E-2</v>
      </c>
      <c r="D23" s="53" cm="1">
        <f t="array" ref="D23">IF(MIN(ABS($O23:$AC23-D20))&lt;0.001,$A23,D20)</f>
        <v>-0.29170000000000001</v>
      </c>
      <c r="E23" s="53" cm="1">
        <f t="array" ref="E23">IF(MIN(ABS($O23:$AC23-E20))&lt;0.001,$A23,E20)</f>
        <v>0.20830000000000001</v>
      </c>
      <c r="F23" s="53" cm="1">
        <f t="array" ref="F23">IF(MIN(ABS($O23:$AC23-F20))&lt;0.001,$A23,F20)</f>
        <v>-0.29170000000000001</v>
      </c>
      <c r="G23" s="53" cm="1">
        <f t="array" ref="G23">IF(MIN(ABS($O23:$AC23-G20))&lt;0.001,$A23,G20)</f>
        <v>-0.75</v>
      </c>
      <c r="H23" s="53" cm="1">
        <f t="array" ref="H23">IF(MIN(ABS($O23:$AC23-H20))&lt;0.001,$A23,H20)</f>
        <v>0.66669999999999996</v>
      </c>
      <c r="I23" s="53" cm="1">
        <f t="array" ref="I23">IF(MIN(ABS($O23:$AC23-I20))&lt;0.001,$A23,I20)</f>
        <v>-0.125</v>
      </c>
      <c r="J23" s="53" cm="1">
        <f t="array" ref="J23">IF(MIN(ABS($O23:$AC23-J20))&lt;0.001,$A23,J20)</f>
        <v>4.1700000000000001E-2</v>
      </c>
      <c r="K23" s="53" cm="1">
        <f t="array" ref="K23">IF(MIN(ABS($O23:$AC23-K20))&lt;0.001,$A23,K20)</f>
        <v>-0.29170000000000001</v>
      </c>
      <c r="L23" s="53" cm="1">
        <f t="array" ref="L23">IF(MIN(ABS($O23:$AC23-L20))&lt;0.001,$A23,L20)</f>
        <v>-0.20830000000000001</v>
      </c>
      <c r="M23" s="53" cm="1">
        <f t="array" ref="M23">IF(MIN(ABS($O23:$AC23-M20))&lt;0.001,$A23,M20)</f>
        <v>0.125</v>
      </c>
      <c r="O23" s="51">
        <f>IF(ISBLANK(Rounding!B3),1000,Rounding!B3)</f>
        <v>-0.9</v>
      </c>
      <c r="P23" s="51">
        <f>IF(ISBLANK(Rounding!C3),1000,Rounding!C3)</f>
        <v>-0.89583333333333337</v>
      </c>
      <c r="Q23" s="51">
        <f>IF(ISBLANK(Rounding!D3),1000,Rounding!D3)</f>
        <v>-0.97916666666666663</v>
      </c>
      <c r="R23" s="51">
        <f>IF(ISBLANK(Rounding!E3),1000,Rounding!E3)</f>
        <v>1000</v>
      </c>
      <c r="S23" s="51">
        <f>IF(ISBLANK(Rounding!F3),1000,Rounding!F3)</f>
        <v>1000</v>
      </c>
      <c r="T23" s="51">
        <f>IF(ISBLANK(Rounding!G3),1000,Rounding!G3)</f>
        <v>1000</v>
      </c>
      <c r="U23" s="51">
        <f>IF(ISBLANK(Rounding!H3),1000,Rounding!H3)</f>
        <v>1000</v>
      </c>
      <c r="V23" s="51">
        <f>IF(ISBLANK(Rounding!I3),1000,Rounding!I3)</f>
        <v>1000</v>
      </c>
      <c r="W23" s="51">
        <f>IF(ISBLANK(Rounding!J3),1000,Rounding!J3)</f>
        <v>1000</v>
      </c>
      <c r="X23" s="51">
        <f>IF(ISBLANK(Rounding!K3),1000,Rounding!K3)</f>
        <v>1000</v>
      </c>
      <c r="Y23" s="51">
        <f>IF(ISBLANK(Rounding!L3),1000,Rounding!L3)</f>
        <v>1000</v>
      </c>
      <c r="Z23" s="51">
        <f>IF(ISBLANK(Rounding!M3),1000,Rounding!M3)</f>
        <v>1000</v>
      </c>
      <c r="AA23" s="51">
        <f>IF(ISBLANK(Rounding!N3),1000,Rounding!N3)</f>
        <v>1000</v>
      </c>
      <c r="AB23" s="51">
        <f>IF(ISBLANK(Rounding!O3),1000,Rounding!O3)</f>
        <v>1000</v>
      </c>
      <c r="AC23" s="51">
        <f>IF(ISBLANK(Rounding!P3),1000,Rounding!P3)</f>
        <v>1000</v>
      </c>
      <c r="AD23" s="35"/>
      <c r="AE23" s="35"/>
      <c r="AF23" s="35"/>
      <c r="AG23" s="35"/>
      <c r="AH23" s="35"/>
      <c r="AI23" s="35"/>
      <c r="AJ23" s="35"/>
      <c r="AK23" s="35"/>
      <c r="AL23" s="35"/>
      <c r="AM23" s="29"/>
    </row>
    <row r="24" spans="1:39" ht="13.75" customHeight="1" x14ac:dyDescent="0.3">
      <c r="A24" s="5">
        <v>1</v>
      </c>
      <c r="B24" s="53" cm="1">
        <f t="array" ref="B24">IF(MIN(ABS($O24:$AC24-B23))&lt;0.001,$A24,B23)</f>
        <v>-4.1700000000000001E-2</v>
      </c>
      <c r="C24" s="53" cm="1">
        <f t="array" ref="C24">IF(MIN(ABS($O24:$AC24-C23))&lt;0.001,$A24,C23)</f>
        <v>-4.1700000000000001E-2</v>
      </c>
      <c r="D24" s="53" cm="1">
        <f t="array" ref="D24">IF(MIN(ABS($O24:$AC24-D23))&lt;0.001,$A24,D23)</f>
        <v>-0.29170000000000001</v>
      </c>
      <c r="E24" s="53" cm="1">
        <f t="array" ref="E24">IF(MIN(ABS($O24:$AC24-E23))&lt;0.001,$A24,E23)</f>
        <v>0.20830000000000001</v>
      </c>
      <c r="F24" s="53" cm="1">
        <f t="array" ref="F24">IF(MIN(ABS($O24:$AC24-F23))&lt;0.001,$A24,F23)</f>
        <v>-0.29170000000000001</v>
      </c>
      <c r="G24" s="53" cm="1">
        <f t="array" ref="G24">IF(MIN(ABS($O24:$AC24-G23))&lt;0.001,$A24,G23)</f>
        <v>-0.75</v>
      </c>
      <c r="H24" s="53" cm="1">
        <f t="array" ref="H24">IF(MIN(ABS($O24:$AC24-H23))&lt;0.001,$A24,H23)</f>
        <v>0.66669999999999996</v>
      </c>
      <c r="I24" s="53" cm="1">
        <f t="array" ref="I24">IF(MIN(ABS($O24:$AC24-I23))&lt;0.001,$A24,I23)</f>
        <v>-0.125</v>
      </c>
      <c r="J24" s="53" cm="1">
        <f t="array" ref="J24">IF(MIN(ABS($O24:$AC24-J23))&lt;0.001,$A24,J23)</f>
        <v>4.1700000000000001E-2</v>
      </c>
      <c r="K24" s="53" cm="1">
        <f t="array" ref="K24">IF(MIN(ABS($O24:$AC24-K23))&lt;0.001,$A24,K23)</f>
        <v>-0.29170000000000001</v>
      </c>
      <c r="L24" s="53" cm="1">
        <f t="array" ref="L24">IF(MIN(ABS($O24:$AC24-L23))&lt;0.001,$A24,L23)</f>
        <v>-0.20830000000000001</v>
      </c>
      <c r="M24" s="53" cm="1">
        <f t="array" ref="M24">IF(MIN(ABS($O24:$AC24-M23))&lt;0.001,$A24,M23)</f>
        <v>0.125</v>
      </c>
      <c r="O24" s="51">
        <f>IF(ISBLANK(Rounding!B42),1000,Rounding!B42)</f>
        <v>0.9</v>
      </c>
      <c r="P24" s="51">
        <f>IF(ISBLANK(Rounding!C42),1000,Rounding!C42)</f>
        <v>0.89580000000000004</v>
      </c>
      <c r="Q24" s="51">
        <f>IF(ISBLANK(Rounding!D42),1000,Rounding!D42)</f>
        <v>0.97919999999999996</v>
      </c>
      <c r="R24" s="51">
        <f>IF(ISBLANK(Rounding!E42),1000,Rounding!E42)</f>
        <v>1000</v>
      </c>
      <c r="S24" s="51">
        <f>IF(ISBLANK(Rounding!F42),1000,Rounding!F42)</f>
        <v>1000</v>
      </c>
      <c r="T24" s="51">
        <f>IF(ISBLANK(Rounding!G42),1000,Rounding!G42)</f>
        <v>1000</v>
      </c>
      <c r="U24" s="51">
        <f>IF(ISBLANK(Rounding!H42),1000,Rounding!H42)</f>
        <v>1000</v>
      </c>
      <c r="V24" s="51">
        <f>IF(ISBLANK(Rounding!I42),1000,Rounding!I42)</f>
        <v>1000</v>
      </c>
      <c r="W24" s="51">
        <f>IF(ISBLANK(Rounding!J42),1000,Rounding!J42)</f>
        <v>1000</v>
      </c>
      <c r="X24" s="51">
        <f>IF(ISBLANK(Rounding!K42),1000,Rounding!K42)</f>
        <v>1000</v>
      </c>
      <c r="Y24" s="51">
        <f>IF(ISBLANK(Rounding!L42),1000,Rounding!L42)</f>
        <v>1000</v>
      </c>
      <c r="Z24" s="51">
        <f>IF(ISBLANK(Rounding!M42),1000,Rounding!M42)</f>
        <v>1000</v>
      </c>
      <c r="AA24" s="51">
        <f>IF(ISBLANK(Rounding!N42),1000,Rounding!N42)</f>
        <v>1000</v>
      </c>
      <c r="AB24" s="51">
        <f>IF(ISBLANK(Rounding!O42),1000,Rounding!O42)</f>
        <v>1000</v>
      </c>
      <c r="AC24" s="51">
        <f>IF(ISBLANK(Rounding!P42),1000,Rounding!P42)</f>
        <v>1000</v>
      </c>
      <c r="AD24" s="35"/>
      <c r="AE24" s="35"/>
      <c r="AF24" s="35"/>
      <c r="AG24" s="35"/>
      <c r="AH24" s="35"/>
      <c r="AI24" s="35"/>
      <c r="AJ24" s="35"/>
      <c r="AK24" s="35"/>
      <c r="AL24" s="35"/>
      <c r="AM24" s="29"/>
    </row>
    <row r="25" spans="1:39" ht="13.75" customHeight="1" x14ac:dyDescent="0.3">
      <c r="A25" s="96">
        <v>-0.5</v>
      </c>
      <c r="B25" s="103" cm="1">
        <f t="array" ref="B25">IF(MIN(ABS($O25:$AC25-B24))&lt;0.001,$A25,B24)</f>
        <v>-4.1700000000000001E-2</v>
      </c>
      <c r="C25" s="103" cm="1">
        <f t="array" ref="C25">IF(MIN(ABS($O25:$AC25-C24))&lt;0.001,$A25,C24)</f>
        <v>-4.1700000000000001E-2</v>
      </c>
      <c r="D25" s="103" cm="1">
        <f t="array" ref="D25">IF(MIN(ABS($O25:$AC25-D24))&lt;0.001,$A25,D24)</f>
        <v>-0.29170000000000001</v>
      </c>
      <c r="E25" s="103" cm="1">
        <f t="array" ref="E25">IF(MIN(ABS($O25:$AC25-E24))&lt;0.001,$A25,E24)</f>
        <v>0.20830000000000001</v>
      </c>
      <c r="F25" s="103" cm="1">
        <f t="array" ref="F25">IF(MIN(ABS($O25:$AC25-F24))&lt;0.001,$A25,F24)</f>
        <v>-0.29170000000000001</v>
      </c>
      <c r="G25" s="103" cm="1">
        <f t="array" ref="G25">IF(MIN(ABS($O25:$AC25-G24))&lt;0.001,$A25,G24)</f>
        <v>-0.75</v>
      </c>
      <c r="H25" s="103" cm="1">
        <f t="array" ref="H25">IF(MIN(ABS($O25:$AC25-H24))&lt;0.001,$A25,H24)</f>
        <v>0.66669999999999996</v>
      </c>
      <c r="I25" s="103" cm="1">
        <f t="array" ref="I25">IF(MIN(ABS($O25:$AC25-I24))&lt;0.001,$A25,I24)</f>
        <v>-0.125</v>
      </c>
      <c r="J25" s="103" cm="1">
        <f t="array" ref="J25">IF(MIN(ABS($O25:$AC25-J24))&lt;0.001,$A25,J24)</f>
        <v>4.1700000000000001E-2</v>
      </c>
      <c r="K25" s="103" cm="1">
        <f t="array" ref="K25">IF(MIN(ABS($O25:$AC25-K24))&lt;0.001,$A25,K24)</f>
        <v>-0.29170000000000001</v>
      </c>
      <c r="L25" s="103" cm="1">
        <f t="array" ref="L25">IF(MIN(ABS($O25:$AC25-L24))&lt;0.001,$A25,L24)</f>
        <v>-0.20830000000000001</v>
      </c>
      <c r="M25" s="103" cm="1">
        <f t="array" ref="M25">IF(MIN(ABS($O25:$AC25-M24))&lt;0.001,$A25,M24)</f>
        <v>0.125</v>
      </c>
      <c r="N25" s="36"/>
      <c r="O25" s="96">
        <f>IF(ISBLANK(Rounding!B4),1000,Rounding!B4)</f>
        <v>-0.45833333333333331</v>
      </c>
      <c r="P25" s="96">
        <f>IF(ISBLANK(Rounding!C4),1000,Rounding!C4)</f>
        <v>-0.4375</v>
      </c>
      <c r="Q25" s="96">
        <f>IF(ISBLANK(Rounding!D4),1000,Rounding!D4)</f>
        <v>-0.41666666666666669</v>
      </c>
      <c r="R25" s="96">
        <f>IF(ISBLANK(Rounding!E4),1000,Rounding!E4)</f>
        <v>-0.39583333333333331</v>
      </c>
      <c r="S25" s="96">
        <f>IF(ISBLANK(Rounding!F4),1000,Rounding!F4)</f>
        <v>-0.47916666666666669</v>
      </c>
      <c r="T25" s="96">
        <f>IF(ISBLANK(Rounding!G4),1000,Rounding!G4)</f>
        <v>-0.47058823529411764</v>
      </c>
      <c r="U25" s="96">
        <f>IF(ISBLANK(Rounding!H4),1000,Rounding!H4)</f>
        <v>-0.45</v>
      </c>
      <c r="V25" s="96">
        <f>IF(ISBLANK(Rounding!I4),1000,Rounding!I4)</f>
        <v>-0.48749999999999999</v>
      </c>
      <c r="W25" s="96">
        <f>IF(ISBLANK(Rounding!J4),1000,Rounding!J4)</f>
        <v>-0.54166666666666663</v>
      </c>
      <c r="X25" s="96">
        <f>IF(ISBLANK(Rounding!K4),1000,Rounding!K4)</f>
        <v>-0.45</v>
      </c>
      <c r="Y25" s="96">
        <f>IF(ISBLANK(Rounding!L4),1000,Rounding!L4)</f>
        <v>-0.48749999999999999</v>
      </c>
      <c r="Z25" s="96">
        <f>IF(ISBLANK(Rounding!M4),1000,Rounding!M4)</f>
        <v>-0.54166666666666663</v>
      </c>
      <c r="AA25" s="96">
        <f>IF(ISBLANK(Rounding!N4),1000,Rounding!N4)</f>
        <v>-0.49152542372881358</v>
      </c>
      <c r="AB25" s="96">
        <f>IF(ISBLANK(Rounding!O4),1000,Rounding!O4)</f>
        <v>-0.51249999999999996</v>
      </c>
      <c r="AC25" s="96">
        <f>IF(ISBLANK(Rounding!P4),1000,Rounding!P4)</f>
        <v>-0.49056603773584906</v>
      </c>
      <c r="AD25" s="35"/>
      <c r="AE25" s="35"/>
      <c r="AF25" s="35"/>
      <c r="AG25" s="35"/>
      <c r="AH25" s="35"/>
      <c r="AI25" s="35"/>
      <c r="AJ25" s="35"/>
      <c r="AK25" s="35"/>
      <c r="AL25" s="35"/>
      <c r="AM25" s="29"/>
    </row>
    <row r="26" spans="1:39" ht="13.75" customHeight="1" x14ac:dyDescent="0.3">
      <c r="A26" s="96">
        <v>0.5</v>
      </c>
      <c r="B26" s="103" cm="1">
        <f t="array" ref="B26">IF(MIN(ABS($O26:$AC26-B25))&lt;0.001,$A26,B25)</f>
        <v>-4.1700000000000001E-2</v>
      </c>
      <c r="C26" s="103" cm="1">
        <f t="array" ref="C26">IF(MIN(ABS($O26:$AC26-C25))&lt;0.001,$A26,C25)</f>
        <v>-4.1700000000000001E-2</v>
      </c>
      <c r="D26" s="103" cm="1">
        <f t="array" ref="D26">IF(MIN(ABS($O26:$AC26-D25))&lt;0.001,$A26,D25)</f>
        <v>-0.29170000000000001</v>
      </c>
      <c r="E26" s="103" cm="1">
        <f t="array" ref="E26">IF(MIN(ABS($O26:$AC26-E25))&lt;0.001,$A26,E25)</f>
        <v>0.20830000000000001</v>
      </c>
      <c r="F26" s="103" cm="1">
        <f t="array" ref="F26">IF(MIN(ABS($O26:$AC26-F25))&lt;0.001,$A26,F25)</f>
        <v>-0.29170000000000001</v>
      </c>
      <c r="G26" s="103" cm="1">
        <f t="array" ref="G26">IF(MIN(ABS($O26:$AC26-G25))&lt;0.001,$A26,G25)</f>
        <v>-0.75</v>
      </c>
      <c r="H26" s="103" cm="1">
        <f t="array" ref="H26">IF(MIN(ABS($O26:$AC26-H25))&lt;0.001,$A26,H25)</f>
        <v>0.66669999999999996</v>
      </c>
      <c r="I26" s="103" cm="1">
        <f t="array" ref="I26">IF(MIN(ABS($O26:$AC26-I25))&lt;0.001,$A26,I25)</f>
        <v>-0.125</v>
      </c>
      <c r="J26" s="103" cm="1">
        <f t="array" ref="J26">IF(MIN(ABS($O26:$AC26-J25))&lt;0.001,$A26,J25)</f>
        <v>4.1700000000000001E-2</v>
      </c>
      <c r="K26" s="103" cm="1">
        <f t="array" ref="K26">IF(MIN(ABS($O26:$AC26-K25))&lt;0.001,$A26,K25)</f>
        <v>-0.29170000000000001</v>
      </c>
      <c r="L26" s="103" cm="1">
        <f t="array" ref="L26">IF(MIN(ABS($O26:$AC26-L25))&lt;0.001,$A26,L25)</f>
        <v>-0.20830000000000001</v>
      </c>
      <c r="M26" s="103" cm="1">
        <f t="array" ref="M26">IF(MIN(ABS($O26:$AC26-M25))&lt;0.001,$A26,M25)</f>
        <v>0.125</v>
      </c>
      <c r="O26" s="96">
        <f>IF(ISBLANK(Rounding!B43),1000,Rounding!B43)</f>
        <v>0.45829999999999999</v>
      </c>
      <c r="P26" s="96">
        <f>IF(ISBLANK(Rounding!C43),1000,Rounding!C43)</f>
        <v>0.4375</v>
      </c>
      <c r="Q26" s="96">
        <f>IF(ISBLANK(Rounding!D43),1000,Rounding!D43)</f>
        <v>0.41670000000000001</v>
      </c>
      <c r="R26" s="96">
        <f>IF(ISBLANK(Rounding!E43),1000,Rounding!E43)</f>
        <v>0.39579999999999999</v>
      </c>
      <c r="S26" s="96">
        <f>IF(ISBLANK(Rounding!F43),1000,Rounding!F43)</f>
        <v>0.47920000000000001</v>
      </c>
      <c r="T26" s="96">
        <f>IF(ISBLANK(Rounding!G43),1000,Rounding!G43)</f>
        <v>0.47060000000000002</v>
      </c>
      <c r="U26" s="96">
        <f>IF(ISBLANK(Rounding!H43),1000,Rounding!H43)</f>
        <v>0.45</v>
      </c>
      <c r="V26" s="96">
        <f>IF(ISBLANK(Rounding!I43),1000,Rounding!I43)</f>
        <v>0.48749999999999999</v>
      </c>
      <c r="W26" s="96">
        <f>IF(ISBLANK(Rounding!J43),1000,Rounding!J43)</f>
        <v>0.54169999999999996</v>
      </c>
      <c r="X26" s="96">
        <f>IF(ISBLANK(Rounding!K43),1000,Rounding!K43)</f>
        <v>0.45</v>
      </c>
      <c r="Y26" s="96">
        <f>IF(ISBLANK(Rounding!L43),1000,Rounding!L43)</f>
        <v>0.48749999999999999</v>
      </c>
      <c r="Z26" s="96">
        <f>IF(ISBLANK(Rounding!M43),1000,Rounding!M43)</f>
        <v>0.54169999999999996</v>
      </c>
      <c r="AA26" s="96">
        <f>IF(ISBLANK(Rounding!N43),1000,Rounding!N43)</f>
        <v>0.49149999999999999</v>
      </c>
      <c r="AB26" s="96">
        <f>IF(ISBLANK(Rounding!O43),1000,Rounding!O43)</f>
        <v>0.51249999999999996</v>
      </c>
      <c r="AC26" s="96">
        <f>IF(ISBLANK(Rounding!P43),1000,Rounding!P43)</f>
        <v>0.49059999999999998</v>
      </c>
      <c r="AD26" s="35"/>
      <c r="AE26" s="35"/>
      <c r="AF26" s="35"/>
      <c r="AG26" s="35"/>
      <c r="AH26" s="35"/>
      <c r="AI26" s="35"/>
      <c r="AJ26" s="35"/>
      <c r="AK26" s="35"/>
      <c r="AL26" s="35"/>
      <c r="AM26" s="29"/>
    </row>
    <row r="27" spans="1:39" ht="13.75" customHeight="1" x14ac:dyDescent="0.3">
      <c r="A27" s="5">
        <v>-0.33333333333333298</v>
      </c>
      <c r="B27" s="53" cm="1">
        <f t="array" ref="B27">IF(MIN(ABS($O27:$AC27-B26))&lt;0.001,$A27,B26)</f>
        <v>-4.1700000000000001E-2</v>
      </c>
      <c r="C27" s="53" cm="1">
        <f t="array" ref="C27">IF(MIN(ABS($O27:$AC27-C26))&lt;0.001,$A27,C26)</f>
        <v>-4.1700000000000001E-2</v>
      </c>
      <c r="D27" s="53" cm="1">
        <f t="array" ref="D27">IF(MIN(ABS($O27:$AC27-D26))&lt;0.001,$A27,D26)</f>
        <v>-0.29170000000000001</v>
      </c>
      <c r="E27" s="53" cm="1">
        <f t="array" ref="E27">IF(MIN(ABS($O27:$AC27-E26))&lt;0.001,$A27,E26)</f>
        <v>0.20830000000000001</v>
      </c>
      <c r="F27" s="53" cm="1">
        <f t="array" ref="F27">IF(MIN(ABS($O27:$AC27-F26))&lt;0.001,$A27,F26)</f>
        <v>-0.29170000000000001</v>
      </c>
      <c r="G27" s="53" cm="1">
        <f t="array" ref="G27">IF(MIN(ABS($O27:$AC27-G26))&lt;0.001,$A27,G26)</f>
        <v>-0.75</v>
      </c>
      <c r="H27" s="53" cm="1">
        <f t="array" ref="H27">IF(MIN(ABS($O27:$AC27-H26))&lt;0.001,$A27,H26)</f>
        <v>0.66669999999999996</v>
      </c>
      <c r="I27" s="53" cm="1">
        <f t="array" ref="I27">IF(MIN(ABS($O27:$AC27-I26))&lt;0.001,$A27,I26)</f>
        <v>-0.125</v>
      </c>
      <c r="J27" s="53" cm="1">
        <f t="array" ref="J27">IF(MIN(ABS($O27:$AC27-J26))&lt;0.001,$A27,J26)</f>
        <v>4.1700000000000001E-2</v>
      </c>
      <c r="K27" s="53" cm="1">
        <f t="array" ref="K27">IF(MIN(ABS($O27:$AC27-K26))&lt;0.001,$A27,K26)</f>
        <v>-0.29170000000000001</v>
      </c>
      <c r="L27" s="53" cm="1">
        <f t="array" ref="L27">IF(MIN(ABS($O27:$AC27-L26))&lt;0.001,$A27,L26)</f>
        <v>-0.20830000000000001</v>
      </c>
      <c r="M27" s="53" cm="1">
        <f t="array" ref="M27">IF(MIN(ABS($O27:$AC27-M26))&lt;0.001,$A27,M26)</f>
        <v>0.125</v>
      </c>
      <c r="O27" s="51">
        <f>IF(ISBLANK(Rounding!B18),1000,Rounding!B18)</f>
        <v>-0.3291</v>
      </c>
      <c r="P27" s="51">
        <f>IF(ISBLANK(Rounding!C18),1000,Rounding!C18)</f>
        <v>-0.32500000000000001</v>
      </c>
      <c r="Q27" s="51">
        <f>IF(ISBLANK(Rounding!D18),1000,Rounding!D18)</f>
        <v>-0.3</v>
      </c>
      <c r="R27" s="51">
        <f>IF(ISBLANK(Rounding!E18),1000,Rounding!E18)</f>
        <v>-0.38890000000000002</v>
      </c>
      <c r="S27" s="51">
        <f>IF(ISBLANK(Rounding!F18),1000,Rounding!F18)</f>
        <v>-0.3276</v>
      </c>
      <c r="T27" s="51">
        <f>IF(ISBLANK(Rounding!G18),1000,Rounding!G18)</f>
        <v>1000</v>
      </c>
      <c r="U27" s="51">
        <f>IF(ISBLANK(Rounding!H18),1000,Rounding!H18)</f>
        <v>1000</v>
      </c>
      <c r="V27" s="51">
        <f>IF(ISBLANK(Rounding!I18),1000,Rounding!I18)</f>
        <v>1000</v>
      </c>
      <c r="W27" s="51">
        <f>IF(ISBLANK(Rounding!J18),1000,Rounding!J18)</f>
        <v>1000</v>
      </c>
      <c r="X27" s="51">
        <f>IF(ISBLANK(Rounding!K18),1000,Rounding!K18)</f>
        <v>1000</v>
      </c>
      <c r="Y27" s="51">
        <f>IF(ISBLANK(Rounding!L18),1000,Rounding!L18)</f>
        <v>1000</v>
      </c>
      <c r="Z27" s="51">
        <f>IF(ISBLANK(Rounding!M18),1000,Rounding!M18)</f>
        <v>1000</v>
      </c>
      <c r="AA27" s="51">
        <f>IF(ISBLANK(Rounding!N18),1000,Rounding!N18)</f>
        <v>1000</v>
      </c>
      <c r="AB27" s="51">
        <f>IF(ISBLANK(Rounding!O18),1000,Rounding!O18)</f>
        <v>1000</v>
      </c>
      <c r="AC27" s="51">
        <f>IF(ISBLANK(Rounding!P18),1000,Rounding!P18)</f>
        <v>1000</v>
      </c>
      <c r="AD27" s="35"/>
      <c r="AE27" s="35"/>
      <c r="AF27" s="35"/>
      <c r="AG27" s="35"/>
      <c r="AH27" s="35"/>
      <c r="AI27" s="35"/>
      <c r="AJ27" s="35"/>
      <c r="AK27" s="35"/>
      <c r="AL27" s="35"/>
      <c r="AM27" s="29"/>
    </row>
    <row r="28" spans="1:39" ht="13.75" customHeight="1" x14ac:dyDescent="0.3">
      <c r="A28" s="5">
        <v>0.33333333333333298</v>
      </c>
      <c r="B28" s="53" cm="1">
        <f t="array" ref="B28">IF(MIN(ABS($O28:$AC28-B27))&lt;0.001,$A28,B27)</f>
        <v>-4.1700000000000001E-2</v>
      </c>
      <c r="C28" s="53" cm="1">
        <f t="array" ref="C28">IF(MIN(ABS($O28:$AC28-C27))&lt;0.001,$A28,C27)</f>
        <v>-4.1700000000000001E-2</v>
      </c>
      <c r="D28" s="53" cm="1">
        <f t="array" ref="D28">IF(MIN(ABS($O28:$AC28-D27))&lt;0.001,$A28,D27)</f>
        <v>-0.29170000000000001</v>
      </c>
      <c r="E28" s="53" cm="1">
        <f t="array" ref="E28">IF(MIN(ABS($O28:$AC28-E27))&lt;0.001,$A28,E27)</f>
        <v>0.20830000000000001</v>
      </c>
      <c r="F28" s="53" cm="1">
        <f t="array" ref="F28">IF(MIN(ABS($O28:$AC28-F27))&lt;0.001,$A28,F27)</f>
        <v>-0.29170000000000001</v>
      </c>
      <c r="G28" s="53" cm="1">
        <f t="array" ref="G28">IF(MIN(ABS($O28:$AC28-G27))&lt;0.001,$A28,G27)</f>
        <v>-0.75</v>
      </c>
      <c r="H28" s="53" cm="1">
        <f t="array" ref="H28">IF(MIN(ABS($O28:$AC28-H27))&lt;0.001,$A28,H27)</f>
        <v>0.66669999999999996</v>
      </c>
      <c r="I28" s="53" cm="1">
        <f t="array" ref="I28">IF(MIN(ABS($O28:$AC28-I27))&lt;0.001,$A28,I27)</f>
        <v>-0.125</v>
      </c>
      <c r="J28" s="53" cm="1">
        <f t="array" ref="J28">IF(MIN(ABS($O28:$AC28-J27))&lt;0.001,$A28,J27)</f>
        <v>4.1700000000000001E-2</v>
      </c>
      <c r="K28" s="53" cm="1">
        <f t="array" ref="K28">IF(MIN(ABS($O28:$AC28-K27))&lt;0.001,$A28,K27)</f>
        <v>-0.29170000000000001</v>
      </c>
      <c r="L28" s="53" cm="1">
        <f t="array" ref="L28">IF(MIN(ABS($O28:$AC28-L27))&lt;0.001,$A28,L27)</f>
        <v>-0.20830000000000001</v>
      </c>
      <c r="M28" s="53" cm="1">
        <f t="array" ref="M28">IF(MIN(ABS($O28:$AC28-M27))&lt;0.001,$A28,M27)</f>
        <v>0.125</v>
      </c>
      <c r="O28" s="51">
        <f>IF(ISBLANK(Rounding!B44),1000,Rounding!B44)</f>
        <v>0.3291</v>
      </c>
      <c r="P28" s="51">
        <f>IF(ISBLANK(Rounding!C44),1000,Rounding!C44)</f>
        <v>0.32500000000000001</v>
      </c>
      <c r="Q28" s="51">
        <f>IF(ISBLANK(Rounding!D44),1000,Rounding!D44)</f>
        <v>0.3</v>
      </c>
      <c r="R28" s="51">
        <f>IF(ISBLANK(Rounding!E44),1000,Rounding!E44)</f>
        <v>0.38890000000000002</v>
      </c>
      <c r="S28" s="51">
        <f>IF(ISBLANK(Rounding!F44),1000,Rounding!F44)</f>
        <v>0.3276</v>
      </c>
      <c r="T28" s="51">
        <f>IF(ISBLANK(Rounding!G44),1000,Rounding!G44)</f>
        <v>1000</v>
      </c>
      <c r="U28" s="51">
        <f>IF(ISBLANK(Rounding!H44),1000,Rounding!H44)</f>
        <v>1000</v>
      </c>
      <c r="V28" s="51">
        <f>IF(ISBLANK(Rounding!I44),1000,Rounding!I44)</f>
        <v>1000</v>
      </c>
      <c r="W28" s="51">
        <f>IF(ISBLANK(Rounding!J44),1000,Rounding!J44)</f>
        <v>1000</v>
      </c>
      <c r="X28" s="51">
        <f>IF(ISBLANK(Rounding!K44),1000,Rounding!K44)</f>
        <v>1000</v>
      </c>
      <c r="Y28" s="51">
        <f>IF(ISBLANK(Rounding!L44),1000,Rounding!L44)</f>
        <v>1000</v>
      </c>
      <c r="Z28" s="51">
        <f>IF(ISBLANK(Rounding!M44),1000,Rounding!M44)</f>
        <v>1000</v>
      </c>
      <c r="AA28" s="51">
        <f>IF(ISBLANK(Rounding!N44),1000,Rounding!N44)</f>
        <v>1000</v>
      </c>
      <c r="AB28" s="51">
        <f>IF(ISBLANK(Rounding!O44),1000,Rounding!O44)</f>
        <v>1000</v>
      </c>
      <c r="AC28" s="51">
        <f>IF(ISBLANK(Rounding!P44),1000,Rounding!P44)</f>
        <v>1000</v>
      </c>
      <c r="AD28" s="35"/>
      <c r="AE28" s="35"/>
      <c r="AF28" s="35"/>
      <c r="AG28" s="35"/>
      <c r="AH28" s="35"/>
      <c r="AI28" s="35"/>
      <c r="AJ28" s="35"/>
      <c r="AK28" s="35"/>
      <c r="AL28" s="35"/>
      <c r="AM28" s="29"/>
    </row>
    <row r="29" spans="1:39" ht="13.75" customHeight="1" x14ac:dyDescent="0.3">
      <c r="A29" s="96">
        <v>-0.25</v>
      </c>
      <c r="B29" s="103" cm="1">
        <f t="array" ref="B29">IF(MIN(ABS($O29:$AC29-B28))&lt;0.001,$A29,B28)</f>
        <v>-4.1700000000000001E-2</v>
      </c>
      <c r="C29" s="103" cm="1">
        <f t="array" ref="C29">IF(MIN(ABS($O29:$AC29-C28))&lt;0.001,$A29,C28)</f>
        <v>-4.1700000000000001E-2</v>
      </c>
      <c r="D29" s="103" cm="1">
        <f t="array" ref="D29">IF(MIN(ABS($O29:$AC29-D28))&lt;0.001,$A29,D28)</f>
        <v>-0.29170000000000001</v>
      </c>
      <c r="E29" s="103" cm="1">
        <f t="array" ref="E29">IF(MIN(ABS($O29:$AC29-E28))&lt;0.001,$A29,E28)</f>
        <v>0.20830000000000001</v>
      </c>
      <c r="F29" s="103" cm="1">
        <f t="array" ref="F29">IF(MIN(ABS($O29:$AC29-F28))&lt;0.001,$A29,F28)</f>
        <v>-0.29170000000000001</v>
      </c>
      <c r="G29" s="103" cm="1">
        <f t="array" ref="G29">IF(MIN(ABS($O29:$AC29-G28))&lt;0.001,$A29,G28)</f>
        <v>-0.75</v>
      </c>
      <c r="H29" s="103" cm="1">
        <f t="array" ref="H29">IF(MIN(ABS($O29:$AC29-H28))&lt;0.001,$A29,H28)</f>
        <v>0.66669999999999996</v>
      </c>
      <c r="I29" s="103" cm="1">
        <f t="array" ref="I29">IF(MIN(ABS($O29:$AC29-I28))&lt;0.001,$A29,I28)</f>
        <v>-0.125</v>
      </c>
      <c r="J29" s="103" cm="1">
        <f t="array" ref="J29">IF(MIN(ABS($O29:$AC29-J28))&lt;0.001,$A29,J28)</f>
        <v>4.1700000000000001E-2</v>
      </c>
      <c r="K29" s="103" cm="1">
        <f t="array" ref="K29">IF(MIN(ABS($O29:$AC29-K28))&lt;0.001,$A29,K28)</f>
        <v>-0.29170000000000001</v>
      </c>
      <c r="L29" s="103" cm="1">
        <f t="array" ref="L29">IF(MIN(ABS($O29:$AC29-L28))&lt;0.001,$A29,L28)</f>
        <v>-0.20830000000000001</v>
      </c>
      <c r="M29" s="103" cm="1">
        <f t="array" ref="M29">IF(MIN(ABS($O29:$AC29-M28))&lt;0.001,$A29,M28)</f>
        <v>0.125</v>
      </c>
      <c r="O29" s="96">
        <f>IF(ISBLANK(Rounding!B19),1000,Rounding!B19)</f>
        <v>-0.27079999999999999</v>
      </c>
      <c r="P29" s="96">
        <f>IF(ISBLANK(Rounding!C19),1000,Rounding!C19)</f>
        <v>-0.24590000000000001</v>
      </c>
      <c r="Q29" s="96">
        <f>IF(ISBLANK(Rounding!D19),1000,Rounding!D19)</f>
        <v>-0.26669999999999999</v>
      </c>
      <c r="R29" s="96">
        <f>IF(ISBLANK(Rounding!E19),1000,Rounding!E19)</f>
        <v>-0.2414</v>
      </c>
      <c r="S29" s="96">
        <f>IF(ISBLANK(Rounding!F19),1000,Rounding!F19)</f>
        <v>-0.25419999999999998</v>
      </c>
      <c r="T29" s="96">
        <f>IF(ISBLANK(Rounding!G19),1000,Rounding!G19)</f>
        <v>-0.2727</v>
      </c>
      <c r="U29" s="96">
        <f>IF(ISBLANK(Rounding!H19),1000,Rounding!H19)</f>
        <v>-0.23910000000000001</v>
      </c>
      <c r="V29" s="96">
        <f>IF(ISBLANK(Rounding!I19),1000,Rounding!I19)</f>
        <v>-0.24640000000000001</v>
      </c>
      <c r="W29" s="96">
        <f>IF(ISBLANK(Rounding!J19),1000,Rounding!J19)</f>
        <v>-0.2462</v>
      </c>
      <c r="X29" s="96">
        <f>IF(ISBLANK(Rounding!K19),1000,Rounding!K19)</f>
        <v>-0.2424</v>
      </c>
      <c r="Y29" s="96">
        <f>IF(ISBLANK(Rounding!L19),1000,Rounding!L19)</f>
        <v>1000</v>
      </c>
      <c r="Z29" s="96">
        <f>IF(ISBLANK(Rounding!M19),1000,Rounding!M19)</f>
        <v>1000</v>
      </c>
      <c r="AA29" s="96">
        <f>IF(ISBLANK(Rounding!N19),1000,Rounding!N19)</f>
        <v>1000</v>
      </c>
      <c r="AB29" s="96">
        <f>IF(ISBLANK(Rounding!O19),1000,Rounding!O19)</f>
        <v>1000</v>
      </c>
      <c r="AC29" s="96">
        <f>IF(ISBLANK(Rounding!P19),1000,Rounding!P19)</f>
        <v>1000</v>
      </c>
      <c r="AD29" s="35"/>
      <c r="AE29" s="35"/>
      <c r="AF29" s="35"/>
      <c r="AG29" s="35"/>
      <c r="AH29" s="35"/>
      <c r="AI29" s="35"/>
      <c r="AJ29" s="35"/>
      <c r="AK29" s="35"/>
      <c r="AL29" s="35"/>
      <c r="AM29" s="29"/>
    </row>
    <row r="30" spans="1:39" ht="13.75" customHeight="1" x14ac:dyDescent="0.3">
      <c r="A30" s="96">
        <v>0.25</v>
      </c>
      <c r="B30" s="103" cm="1">
        <f t="array" ref="B30">IF(MIN(ABS($O30:$AC30-B29))&lt;0.001,$A30,B29)</f>
        <v>-4.1700000000000001E-2</v>
      </c>
      <c r="C30" s="103" cm="1">
        <f t="array" ref="C30">IF(MIN(ABS($O30:$AC30-C29))&lt;0.001,$A30,C29)</f>
        <v>-4.1700000000000001E-2</v>
      </c>
      <c r="D30" s="103" cm="1">
        <f t="array" ref="D30">IF(MIN(ABS($O30:$AC30-D29))&lt;0.001,$A30,D29)</f>
        <v>-0.29170000000000001</v>
      </c>
      <c r="E30" s="103" cm="1">
        <f t="array" ref="E30">IF(MIN(ABS($O30:$AC30-E29))&lt;0.001,$A30,E29)</f>
        <v>0.20830000000000001</v>
      </c>
      <c r="F30" s="103" cm="1">
        <f t="array" ref="F30">IF(MIN(ABS($O30:$AC30-F29))&lt;0.001,$A30,F29)</f>
        <v>-0.29170000000000001</v>
      </c>
      <c r="G30" s="103" cm="1">
        <f t="array" ref="G30">IF(MIN(ABS($O30:$AC30-G29))&lt;0.001,$A30,G29)</f>
        <v>-0.75</v>
      </c>
      <c r="H30" s="103" cm="1">
        <f t="array" ref="H30">IF(MIN(ABS($O30:$AC30-H29))&lt;0.001,$A30,H29)</f>
        <v>0.66669999999999996</v>
      </c>
      <c r="I30" s="103" cm="1">
        <f t="array" ref="I30">IF(MIN(ABS($O30:$AC30-I29))&lt;0.001,$A30,I29)</f>
        <v>-0.125</v>
      </c>
      <c r="J30" s="103" cm="1">
        <f t="array" ref="J30">IF(MIN(ABS($O30:$AC30-J29))&lt;0.001,$A30,J29)</f>
        <v>4.1700000000000001E-2</v>
      </c>
      <c r="K30" s="103" cm="1">
        <f t="array" ref="K30">IF(MIN(ABS($O30:$AC30-K29))&lt;0.001,$A30,K29)</f>
        <v>-0.29170000000000001</v>
      </c>
      <c r="L30" s="103" cm="1">
        <f t="array" ref="L30">IF(MIN(ABS($O30:$AC30-L29))&lt;0.001,$A30,L29)</f>
        <v>-0.20830000000000001</v>
      </c>
      <c r="M30" s="103" cm="1">
        <f t="array" ref="M30">IF(MIN(ABS($O30:$AC30-M29))&lt;0.001,$A30,M29)</f>
        <v>0.125</v>
      </c>
      <c r="O30" s="96">
        <f>IF(ISBLANK(Rounding!B45),1000,Rounding!B45)</f>
        <v>0.27079999999999999</v>
      </c>
      <c r="P30" s="96">
        <f>IF(ISBLANK(Rounding!C45),1000,Rounding!C45)</f>
        <v>0.24590000000000001</v>
      </c>
      <c r="Q30" s="96">
        <f>IF(ISBLANK(Rounding!D45),1000,Rounding!D45)</f>
        <v>0.26669999999999999</v>
      </c>
      <c r="R30" s="96">
        <f>IF(ISBLANK(Rounding!E45),1000,Rounding!E45)</f>
        <v>0.2414</v>
      </c>
      <c r="S30" s="96">
        <f>IF(ISBLANK(Rounding!F45),1000,Rounding!F45)</f>
        <v>0.25419999999999998</v>
      </c>
      <c r="T30" s="96">
        <f>IF(ISBLANK(Rounding!G45),1000,Rounding!G45)</f>
        <v>0.2727</v>
      </c>
      <c r="U30" s="96">
        <f>IF(ISBLANK(Rounding!H45),1000,Rounding!H45)</f>
        <v>0.23910000000000001</v>
      </c>
      <c r="V30" s="96">
        <f>IF(ISBLANK(Rounding!I45),1000,Rounding!I45)</f>
        <v>0.24640000000000001</v>
      </c>
      <c r="W30" s="96">
        <f>IF(ISBLANK(Rounding!J45),1000,Rounding!J45)</f>
        <v>0.2462</v>
      </c>
      <c r="X30" s="96">
        <f>IF(ISBLANK(Rounding!K45),1000,Rounding!K45)</f>
        <v>0.2424</v>
      </c>
      <c r="Y30" s="96">
        <f>IF(ISBLANK(Rounding!L45),1000,Rounding!L45)</f>
        <v>1000</v>
      </c>
      <c r="Z30" s="96">
        <f>IF(ISBLANK(Rounding!M45),1000,Rounding!M45)</f>
        <v>1000</v>
      </c>
      <c r="AA30" s="96">
        <f>IF(ISBLANK(Rounding!N45),1000,Rounding!N45)</f>
        <v>1000</v>
      </c>
      <c r="AB30" s="96">
        <f>IF(ISBLANK(Rounding!O45),1000,Rounding!O45)</f>
        <v>1000</v>
      </c>
      <c r="AC30" s="96">
        <f>IF(ISBLANK(Rounding!P45),1000,Rounding!P45)</f>
        <v>1000</v>
      </c>
      <c r="AD30" s="35"/>
      <c r="AE30" s="35"/>
      <c r="AF30" s="35"/>
      <c r="AG30" s="35"/>
      <c r="AH30" s="35"/>
      <c r="AI30" s="35"/>
      <c r="AJ30" s="35"/>
      <c r="AK30" s="35"/>
      <c r="AL30" s="35"/>
      <c r="AM30" s="29"/>
    </row>
    <row r="31" spans="1:39" ht="13.75" customHeight="1" x14ac:dyDescent="0.3">
      <c r="A31" s="5">
        <v>-0.2</v>
      </c>
      <c r="B31" s="53" cm="1">
        <f t="array" ref="B31">IF(MIN(ABS($O31:$AC31-B30))&lt;0.001,$A31,B30)</f>
        <v>-4.1700000000000001E-2</v>
      </c>
      <c r="C31" s="53" cm="1">
        <f t="array" ref="C31">IF(MIN(ABS($O31:$AC31-C30))&lt;0.001,$A31,C30)</f>
        <v>-4.1700000000000001E-2</v>
      </c>
      <c r="D31" s="53" cm="1">
        <f t="array" ref="D31">IF(MIN(ABS($O31:$AC31-D30))&lt;0.001,$A31,D30)</f>
        <v>-0.29170000000000001</v>
      </c>
      <c r="E31" s="53" cm="1">
        <f t="array" ref="E31">IF(MIN(ABS($O31:$AC31-E30))&lt;0.001,$A31,E30)</f>
        <v>0.20830000000000001</v>
      </c>
      <c r="F31" s="53" cm="1">
        <f t="array" ref="F31">IF(MIN(ABS($O31:$AC31-F30))&lt;0.001,$A31,F30)</f>
        <v>-0.29170000000000001</v>
      </c>
      <c r="G31" s="53" cm="1">
        <f t="array" ref="G31">IF(MIN(ABS($O31:$AC31-G30))&lt;0.001,$A31,G30)</f>
        <v>-0.75</v>
      </c>
      <c r="H31" s="53" cm="1">
        <f t="array" ref="H31">IF(MIN(ABS($O31:$AC31-H30))&lt;0.001,$A31,H30)</f>
        <v>0.66669999999999996</v>
      </c>
      <c r="I31" s="53" cm="1">
        <f t="array" ref="I31">IF(MIN(ABS($O31:$AC31-I30))&lt;0.001,$A31,I30)</f>
        <v>-0.125</v>
      </c>
      <c r="J31" s="53" cm="1">
        <f t="array" ref="J31">IF(MIN(ABS($O31:$AC31-J30))&lt;0.001,$A31,J30)</f>
        <v>4.1700000000000001E-2</v>
      </c>
      <c r="K31" s="53" cm="1">
        <f t="array" ref="K31">IF(MIN(ABS($O31:$AC31-K30))&lt;0.001,$A31,K30)</f>
        <v>-0.29170000000000001</v>
      </c>
      <c r="L31" s="53" cm="1">
        <f t="array" ref="L31">IF(MIN(ABS($O31:$AC31-L30))&lt;0.001,$A31,L30)</f>
        <v>-0.2</v>
      </c>
      <c r="M31" s="53" cm="1">
        <f t="array" ref="M31">IF(MIN(ABS($O31:$AC31-M30))&lt;0.001,$A31,M30)</f>
        <v>0.125</v>
      </c>
      <c r="N31" s="31"/>
      <c r="O31" s="51">
        <f>IF(ISBLANK(Rounding!B20),1000,Rounding!B20)</f>
        <v>-0.20830000000000001</v>
      </c>
      <c r="P31" s="51">
        <f>IF(ISBLANK(Rounding!C20),1000,Rounding!C20)</f>
        <v>-0.22919999999999999</v>
      </c>
      <c r="Q31" s="51">
        <f>IF(ISBLANK(Rounding!D20),1000,Rounding!D20)</f>
        <v>-0.1875</v>
      </c>
      <c r="R31" s="51">
        <f>IF(ISBLANK(Rounding!E20),1000,Rounding!E20)</f>
        <v>-0.22500000000000001</v>
      </c>
      <c r="S31" s="51">
        <f>IF(ISBLANK(Rounding!F20),1000,Rounding!F20)</f>
        <v>-0.2208</v>
      </c>
      <c r="T31" s="51">
        <f>IF(ISBLANK(Rounding!G20),1000,Rounding!G20)</f>
        <v>-0.19589999999999999</v>
      </c>
      <c r="U31" s="51">
        <f>IF(ISBLANK(Rounding!H20),1000,Rounding!H20)</f>
        <v>-0.16250000000000001</v>
      </c>
      <c r="V31" s="51">
        <f>IF(ISBLANK(Rounding!I20),1000,Rounding!I20)</f>
        <v>-0.17499999999999999</v>
      </c>
      <c r="W31" s="51">
        <f>IF(ISBLANK(Rounding!J20),1000,Rounding!J20)</f>
        <v>-0.18329999999999999</v>
      </c>
      <c r="X31" s="51">
        <f>IF(ISBLANK(Rounding!K20),1000,Rounding!K20)</f>
        <v>-0.2258</v>
      </c>
      <c r="Y31" s="51">
        <f>IF(ISBLANK(Rounding!L20),1000,Rounding!L20)</f>
        <v>-0.18179999999999999</v>
      </c>
      <c r="Z31" s="51">
        <f>IF(ISBLANK(Rounding!M20),1000,Rounding!M20)</f>
        <v>-0.19739999999999999</v>
      </c>
      <c r="AA31" s="51">
        <f>IF(ISBLANK(Rounding!N20),1000,Rounding!N20)</f>
        <v>-0.19350000000000001</v>
      </c>
      <c r="AB31" s="51">
        <f>IF(ISBLANK(Rounding!O20),1000,Rounding!O20)</f>
        <v>-0.20549999999999999</v>
      </c>
      <c r="AC31" s="51">
        <f>IF(ISBLANK(Rounding!P20),1000,Rounding!P20)</f>
        <v>1000</v>
      </c>
      <c r="AD31" s="35"/>
      <c r="AE31" s="35"/>
      <c r="AF31" s="35"/>
      <c r="AG31" s="35"/>
      <c r="AH31" s="35"/>
      <c r="AI31" s="35"/>
      <c r="AJ31" s="35"/>
      <c r="AK31" s="35"/>
      <c r="AL31" s="35"/>
      <c r="AM31" s="29"/>
    </row>
    <row r="32" spans="1:39" ht="13.75" customHeight="1" x14ac:dyDescent="0.3">
      <c r="A32" s="5">
        <v>0.2</v>
      </c>
      <c r="B32" s="53" cm="1">
        <f t="array" ref="B32">IF(MIN(ABS($O32:$AC32-B31))&lt;0.001,$A32,B31)</f>
        <v>-4.1700000000000001E-2</v>
      </c>
      <c r="C32" s="53" cm="1">
        <f t="array" ref="C32">IF(MIN(ABS($O32:$AC32-C31))&lt;0.001,$A32,C31)</f>
        <v>-4.1700000000000001E-2</v>
      </c>
      <c r="D32" s="53" cm="1">
        <f t="array" ref="D32">IF(MIN(ABS($O32:$AC32-D31))&lt;0.001,$A32,D31)</f>
        <v>-0.29170000000000001</v>
      </c>
      <c r="E32" s="53" cm="1">
        <f t="array" ref="E32">IF(MIN(ABS($O32:$AC32-E31))&lt;0.001,$A32,E31)</f>
        <v>0.2</v>
      </c>
      <c r="F32" s="53" cm="1">
        <f t="array" ref="F32">IF(MIN(ABS($O32:$AC32-F31))&lt;0.001,$A32,F31)</f>
        <v>-0.29170000000000001</v>
      </c>
      <c r="G32" s="53" cm="1">
        <f t="array" ref="G32">IF(MIN(ABS($O32:$AC32-G31))&lt;0.001,$A32,G31)</f>
        <v>-0.75</v>
      </c>
      <c r="H32" s="53" cm="1">
        <f t="array" ref="H32">IF(MIN(ABS($O32:$AC32-H31))&lt;0.001,$A32,H31)</f>
        <v>0.66669999999999996</v>
      </c>
      <c r="I32" s="53" cm="1">
        <f t="array" ref="I32">IF(MIN(ABS($O32:$AC32-I31))&lt;0.001,$A32,I31)</f>
        <v>-0.125</v>
      </c>
      <c r="J32" s="53" cm="1">
        <f t="array" ref="J32">IF(MIN(ABS($O32:$AC32-J31))&lt;0.001,$A32,J31)</f>
        <v>4.1700000000000001E-2</v>
      </c>
      <c r="K32" s="53" cm="1">
        <f t="array" ref="K32">IF(MIN(ABS($O32:$AC32-K31))&lt;0.001,$A32,K31)</f>
        <v>-0.29170000000000001</v>
      </c>
      <c r="L32" s="53" cm="1">
        <f t="array" ref="L32">IF(MIN(ABS($O32:$AC32-L31))&lt;0.001,$A32,L31)</f>
        <v>-0.2</v>
      </c>
      <c r="M32" s="53" cm="1">
        <f t="array" ref="M32">IF(MIN(ABS($O32:$AC32-M31))&lt;0.001,$A32,M31)</f>
        <v>0.125</v>
      </c>
      <c r="O32" s="51">
        <f>IF(ISBLANK(Rounding!B46),1000,Rounding!B46)</f>
        <v>0.20830000000000001</v>
      </c>
      <c r="P32" s="51">
        <f>IF(ISBLANK(Rounding!C46),1000,Rounding!C46)</f>
        <v>0.22919999999999999</v>
      </c>
      <c r="Q32" s="51">
        <f>IF(ISBLANK(Rounding!D46),1000,Rounding!D46)</f>
        <v>0.1875</v>
      </c>
      <c r="R32" s="51">
        <f>IF(ISBLANK(Rounding!E46),1000,Rounding!E46)</f>
        <v>0.22500000000000001</v>
      </c>
      <c r="S32" s="51">
        <f>IF(ISBLANK(Rounding!F46),1000,Rounding!F46)</f>
        <v>0.2208</v>
      </c>
      <c r="T32" s="51">
        <f>IF(ISBLANK(Rounding!G46),1000,Rounding!G46)</f>
        <v>0.19589999999999999</v>
      </c>
      <c r="U32" s="51">
        <f>IF(ISBLANK(Rounding!H46),1000,Rounding!H46)</f>
        <v>0.16250000000000001</v>
      </c>
      <c r="V32" s="51">
        <f>IF(ISBLANK(Rounding!I46),1000,Rounding!I46)</f>
        <v>0.17499999999999999</v>
      </c>
      <c r="W32" s="51">
        <f>IF(ISBLANK(Rounding!J46),1000,Rounding!J46)</f>
        <v>0.18329999999999999</v>
      </c>
      <c r="X32" s="51">
        <f>IF(ISBLANK(Rounding!K46),1000,Rounding!K46)</f>
        <v>0.2258</v>
      </c>
      <c r="Y32" s="51">
        <f>IF(ISBLANK(Rounding!L46),1000,Rounding!L46)</f>
        <v>0.18179999999999999</v>
      </c>
      <c r="Z32" s="51">
        <f>IF(ISBLANK(Rounding!M46),1000,Rounding!M46)</f>
        <v>0.19739999999999999</v>
      </c>
      <c r="AA32" s="51">
        <f>IF(ISBLANK(Rounding!N46),1000,Rounding!N46)</f>
        <v>0.19350000000000001</v>
      </c>
      <c r="AB32" s="51">
        <f>IF(ISBLANK(Rounding!O46),1000,Rounding!O46)</f>
        <v>0.20549999999999999</v>
      </c>
      <c r="AC32" s="51">
        <f>IF(ISBLANK(Rounding!P46),1000,Rounding!P46)</f>
        <v>1000</v>
      </c>
      <c r="AD32" s="35"/>
      <c r="AE32" s="35"/>
      <c r="AF32" s="35"/>
      <c r="AG32" s="35"/>
      <c r="AH32" s="35"/>
      <c r="AI32" s="35"/>
      <c r="AJ32" s="35"/>
      <c r="AK32" s="35"/>
      <c r="AL32" s="35"/>
      <c r="AM32" s="29"/>
    </row>
    <row r="33" spans="1:39" ht="13.75" customHeight="1" x14ac:dyDescent="0.3">
      <c r="A33" s="96">
        <v>-0.16666666666666699</v>
      </c>
      <c r="B33" s="103" cm="1">
        <f t="array" ref="B33">IF(MIN(ABS($O33:$AC33-B32))&lt;0.001,$A33,B32)</f>
        <v>-4.1700000000000001E-2</v>
      </c>
      <c r="C33" s="103" cm="1">
        <f t="array" ref="C33">IF(MIN(ABS($O33:$AC33-C32))&lt;0.001,$A33,C32)</f>
        <v>-4.1700000000000001E-2</v>
      </c>
      <c r="D33" s="103" cm="1">
        <f t="array" ref="D33">IF(MIN(ABS($O33:$AC33-D32))&lt;0.001,$A33,D32)</f>
        <v>-0.29170000000000001</v>
      </c>
      <c r="E33" s="103" cm="1">
        <f t="array" ref="E33">IF(MIN(ABS($O33:$AC33-E32))&lt;0.001,$A33,E32)</f>
        <v>0.2</v>
      </c>
      <c r="F33" s="103" cm="1">
        <f t="array" ref="F33">IF(MIN(ABS($O33:$AC33-F32))&lt;0.001,$A33,F32)</f>
        <v>-0.29170000000000001</v>
      </c>
      <c r="G33" s="103" cm="1">
        <f t="array" ref="G33">IF(MIN(ABS($O33:$AC33-G32))&lt;0.001,$A33,G32)</f>
        <v>-0.75</v>
      </c>
      <c r="H33" s="103" cm="1">
        <f t="array" ref="H33">IF(MIN(ABS($O33:$AC33-H32))&lt;0.001,$A33,H32)</f>
        <v>0.66669999999999996</v>
      </c>
      <c r="I33" s="103" cm="1">
        <f t="array" ref="I33">IF(MIN(ABS($O33:$AC33-I32))&lt;0.001,$A33,I32)</f>
        <v>-0.125</v>
      </c>
      <c r="J33" s="103" cm="1">
        <f t="array" ref="J33">IF(MIN(ABS($O33:$AC33-J32))&lt;0.001,$A33,J32)</f>
        <v>4.1700000000000001E-2</v>
      </c>
      <c r="K33" s="103" cm="1">
        <f t="array" ref="K33">IF(MIN(ABS($O33:$AC33-K32))&lt;0.001,$A33,K32)</f>
        <v>-0.29170000000000001</v>
      </c>
      <c r="L33" s="103" cm="1">
        <f t="array" ref="L33">IF(MIN(ABS($O33:$AC33-L32))&lt;0.001,$A33,L32)</f>
        <v>-0.2</v>
      </c>
      <c r="M33" s="103" cm="1">
        <f t="array" ref="M33">IF(MIN(ABS($O33:$AC33-M32))&lt;0.001,$A33,M32)</f>
        <v>0.125</v>
      </c>
      <c r="O33" s="96">
        <f>IF(ISBLANK(Rounding!B21),1000,Rounding!B21)</f>
        <v>-0.16250000000000001</v>
      </c>
      <c r="P33" s="96">
        <f>IF(ISBLANK(Rounding!C21),1000,Rounding!C21)</f>
        <v>-0.17499999999999999</v>
      </c>
      <c r="Q33" s="96">
        <f>IF(ISBLANK(Rounding!D21),1000,Rounding!D21)</f>
        <v>-0.1648</v>
      </c>
      <c r="R33" s="96">
        <f>IF(ISBLANK(Rounding!E21),1000,Rounding!E21)</f>
        <v>0.16089999999999999</v>
      </c>
      <c r="S33" s="96">
        <f>IF(ISBLANK(Rounding!F21),1000,Rounding!F21)</f>
        <v>1000</v>
      </c>
      <c r="T33" s="96">
        <f>IF(ISBLANK(Rounding!G21),1000,Rounding!G21)</f>
        <v>1000</v>
      </c>
      <c r="U33" s="96">
        <f>IF(ISBLANK(Rounding!H21),1000,Rounding!H21)</f>
        <v>1000</v>
      </c>
      <c r="V33" s="96">
        <f>IF(ISBLANK(Rounding!I21),1000,Rounding!I21)</f>
        <v>1000</v>
      </c>
      <c r="W33" s="96">
        <f>IF(ISBLANK(Rounding!J21),1000,Rounding!J21)</f>
        <v>1000</v>
      </c>
      <c r="X33" s="96">
        <f>IF(ISBLANK(Rounding!K21),1000,Rounding!K21)</f>
        <v>1000</v>
      </c>
      <c r="Y33" s="96">
        <f>IF(ISBLANK(Rounding!L21),1000,Rounding!L21)</f>
        <v>1000</v>
      </c>
      <c r="Z33" s="96">
        <f>IF(ISBLANK(Rounding!M21),1000,Rounding!M21)</f>
        <v>1000</v>
      </c>
      <c r="AA33" s="96">
        <f>IF(ISBLANK(Rounding!N21),1000,Rounding!N21)</f>
        <v>1000</v>
      </c>
      <c r="AB33" s="96">
        <f>IF(ISBLANK(Rounding!O21),1000,Rounding!O21)</f>
        <v>1000</v>
      </c>
      <c r="AC33" s="96">
        <f>IF(ISBLANK(Rounding!P21),1000,Rounding!P21)</f>
        <v>1000</v>
      </c>
      <c r="AD33" s="35"/>
      <c r="AE33" s="35"/>
      <c r="AF33" s="35"/>
      <c r="AG33" s="35"/>
      <c r="AH33" s="35"/>
      <c r="AI33" s="35"/>
      <c r="AJ33" s="35"/>
      <c r="AK33" s="35"/>
      <c r="AL33" s="35"/>
      <c r="AM33" s="29"/>
    </row>
    <row r="34" spans="1:39" ht="13.75" customHeight="1" x14ac:dyDescent="0.3">
      <c r="A34" s="96">
        <v>0.16666666666666699</v>
      </c>
      <c r="B34" s="103" cm="1">
        <f t="array" ref="B34">IF(MIN(ABS($O34:$AC34-B33))&lt;0.001,$A34,B33)</f>
        <v>-4.1700000000000001E-2</v>
      </c>
      <c r="C34" s="103" cm="1">
        <f t="array" ref="C34">IF(MIN(ABS($O34:$AC34-C33))&lt;0.001,$A34,C33)</f>
        <v>-4.1700000000000001E-2</v>
      </c>
      <c r="D34" s="103" cm="1">
        <f t="array" ref="D34">IF(MIN(ABS($O34:$AC34-D33))&lt;0.001,$A34,D33)</f>
        <v>-0.29170000000000001</v>
      </c>
      <c r="E34" s="103" cm="1">
        <f t="array" ref="E34">IF(MIN(ABS($O34:$AC34-E33))&lt;0.001,$A34,E33)</f>
        <v>0.2</v>
      </c>
      <c r="F34" s="103" cm="1">
        <f t="array" ref="F34">IF(MIN(ABS($O34:$AC34-F33))&lt;0.001,$A34,F33)</f>
        <v>-0.29170000000000001</v>
      </c>
      <c r="G34" s="103" cm="1">
        <f t="array" ref="G34">IF(MIN(ABS($O34:$AC34-G33))&lt;0.001,$A34,G33)</f>
        <v>-0.75</v>
      </c>
      <c r="H34" s="103" cm="1">
        <f t="array" ref="H34">IF(MIN(ABS($O34:$AC34-H33))&lt;0.001,$A34,H33)</f>
        <v>0.66669999999999996</v>
      </c>
      <c r="I34" s="103" cm="1">
        <f t="array" ref="I34">IF(MIN(ABS($O34:$AC34-I33))&lt;0.001,$A34,I33)</f>
        <v>-0.125</v>
      </c>
      <c r="J34" s="103" cm="1">
        <f t="array" ref="J34">IF(MIN(ABS($O34:$AC34-J33))&lt;0.001,$A34,J33)</f>
        <v>4.1700000000000001E-2</v>
      </c>
      <c r="K34" s="103" cm="1">
        <f t="array" ref="K34">IF(MIN(ABS($O34:$AC34-K33))&lt;0.001,$A34,K33)</f>
        <v>-0.29170000000000001</v>
      </c>
      <c r="L34" s="103" cm="1">
        <f t="array" ref="L34">IF(MIN(ABS($O34:$AC34-L33))&lt;0.001,$A34,L33)</f>
        <v>-0.2</v>
      </c>
      <c r="M34" s="103" cm="1">
        <f t="array" ref="M34">IF(MIN(ABS($O34:$AC34-M33))&lt;0.001,$A34,M33)</f>
        <v>0.125</v>
      </c>
      <c r="O34" s="96">
        <f>IF(ISBLANK(Rounding!B47),1000,Rounding!B47)</f>
        <v>0.16250000000000001</v>
      </c>
      <c r="P34" s="96">
        <f>IF(ISBLANK(Rounding!C47),1000,Rounding!C47)</f>
        <v>0.17499999999999999</v>
      </c>
      <c r="Q34" s="96">
        <f>IF(ISBLANK(Rounding!D47),1000,Rounding!D47)</f>
        <v>0.1648</v>
      </c>
      <c r="R34" s="96">
        <f>IF(ISBLANK(Rounding!E47),1000,Rounding!E47)</f>
        <v>-0.16089999999999999</v>
      </c>
      <c r="S34" s="96">
        <f>IF(ISBLANK(Rounding!F47),1000,Rounding!F47)</f>
        <v>1000</v>
      </c>
      <c r="T34" s="96">
        <f>IF(ISBLANK(Rounding!G47),1000,Rounding!G47)</f>
        <v>1000</v>
      </c>
      <c r="U34" s="96">
        <f>IF(ISBLANK(Rounding!H47),1000,Rounding!H47)</f>
        <v>1000</v>
      </c>
      <c r="V34" s="96">
        <f>IF(ISBLANK(Rounding!I47),1000,Rounding!I47)</f>
        <v>1000</v>
      </c>
      <c r="W34" s="96">
        <f>IF(ISBLANK(Rounding!J47),1000,Rounding!J47)</f>
        <v>1000</v>
      </c>
      <c r="X34" s="96">
        <f>IF(ISBLANK(Rounding!K47),1000,Rounding!K47)</f>
        <v>1000</v>
      </c>
      <c r="Y34" s="96">
        <f>IF(ISBLANK(Rounding!L47),1000,Rounding!L47)</f>
        <v>1000</v>
      </c>
      <c r="Z34" s="96">
        <f>IF(ISBLANK(Rounding!M47),1000,Rounding!M47)</f>
        <v>1000</v>
      </c>
      <c r="AA34" s="96">
        <f>IF(ISBLANK(Rounding!N47),1000,Rounding!N47)</f>
        <v>1000</v>
      </c>
      <c r="AB34" s="96">
        <f>IF(ISBLANK(Rounding!O47),1000,Rounding!O47)</f>
        <v>1000</v>
      </c>
      <c r="AC34" s="96">
        <f>IF(ISBLANK(Rounding!P47),1000,Rounding!P47)</f>
        <v>1000</v>
      </c>
      <c r="AD34" s="35"/>
      <c r="AE34" s="35"/>
      <c r="AF34" s="35"/>
      <c r="AG34" s="35"/>
      <c r="AH34" s="35"/>
      <c r="AI34" s="35"/>
      <c r="AJ34" s="35"/>
      <c r="AK34" s="35"/>
      <c r="AL34" s="35"/>
      <c r="AM34" s="29"/>
    </row>
    <row r="35" spans="1:39" ht="13.75" customHeight="1" x14ac:dyDescent="0.3">
      <c r="A35" s="5">
        <v>-0.14285714285714299</v>
      </c>
      <c r="B35" s="53" cm="1">
        <f t="array" ref="B35">IF(MIN(ABS($O35:$AC35-B34))&lt;0.001,$A35,B34)</f>
        <v>-4.1700000000000001E-2</v>
      </c>
      <c r="C35" s="53" cm="1">
        <f t="array" ref="C35">IF(MIN(ABS($O35:$AC35-C34))&lt;0.001,$A35,C34)</f>
        <v>-4.1700000000000001E-2</v>
      </c>
      <c r="D35" s="53" cm="1">
        <f t="array" ref="D35">IF(MIN(ABS($O35:$AC35-D34))&lt;0.001,$A35,D34)</f>
        <v>-0.29170000000000001</v>
      </c>
      <c r="E35" s="53" cm="1">
        <f t="array" ref="E35">IF(MIN(ABS($O35:$AC35-E34))&lt;0.001,$A35,E34)</f>
        <v>0.2</v>
      </c>
      <c r="F35" s="53" cm="1">
        <f t="array" ref="F35">IF(MIN(ABS($O35:$AC35-F34))&lt;0.001,$A35,F34)</f>
        <v>-0.29170000000000001</v>
      </c>
      <c r="G35" s="53" cm="1">
        <f t="array" ref="G35">IF(MIN(ABS($O35:$AC35-G34))&lt;0.001,$A35,G34)</f>
        <v>-0.75</v>
      </c>
      <c r="H35" s="53" cm="1">
        <f t="array" ref="H35">IF(MIN(ABS($O35:$AC35-H34))&lt;0.001,$A35,H34)</f>
        <v>0.66669999999999996</v>
      </c>
      <c r="I35" s="53" cm="1">
        <f t="array" ref="I35">IF(MIN(ABS($O35:$AC35-I34))&lt;0.001,$A35,I34)</f>
        <v>-0.125</v>
      </c>
      <c r="J35" s="53" cm="1">
        <f t="array" ref="J35">IF(MIN(ABS($O35:$AC35-J34))&lt;0.001,$A35,J34)</f>
        <v>4.1700000000000001E-2</v>
      </c>
      <c r="K35" s="53" cm="1">
        <f t="array" ref="K35">IF(MIN(ABS($O35:$AC35-K34))&lt;0.001,$A35,K34)</f>
        <v>-0.29170000000000001</v>
      </c>
      <c r="L35" s="53" cm="1">
        <f t="array" ref="L35">IF(MIN(ABS($O35:$AC35-L34))&lt;0.001,$A35,L34)</f>
        <v>-0.2</v>
      </c>
      <c r="M35" s="53" cm="1">
        <f t="array" ref="M35">IF(MIN(ABS($O35:$AC35-M34))&lt;0.001,$A35,M34)</f>
        <v>0.125</v>
      </c>
      <c r="O35" s="51">
        <f>IF(ISBLANK(Rounding!B22),1000,Rounding!B22)</f>
        <v>-0.14580000000000001</v>
      </c>
      <c r="P35" s="51">
        <f>IF(ISBLANK(Rounding!C22),1000,Rounding!C22)</f>
        <v>-0.13750000000000001</v>
      </c>
      <c r="Q35" s="51">
        <f>IF(ISBLANK(Rounding!D22),1000,Rounding!D22)</f>
        <v>-0.1414</v>
      </c>
      <c r="R35" s="51">
        <f>IF(ISBLANK(Rounding!E22),1000,Rounding!E22)</f>
        <v>1000</v>
      </c>
      <c r="S35" s="51">
        <f>IF(ISBLANK(Rounding!F22),1000,Rounding!F22)</f>
        <v>1000</v>
      </c>
      <c r="T35" s="51">
        <f>IF(ISBLANK(Rounding!G22),1000,Rounding!G22)</f>
        <v>1000</v>
      </c>
      <c r="U35" s="51">
        <f>IF(ISBLANK(Rounding!H22),1000,Rounding!H22)</f>
        <v>1000</v>
      </c>
      <c r="V35" s="51">
        <f>IF(ISBLANK(Rounding!I22),1000,Rounding!I22)</f>
        <v>1000</v>
      </c>
      <c r="W35" s="51">
        <f>IF(ISBLANK(Rounding!J22),1000,Rounding!J22)</f>
        <v>1000</v>
      </c>
      <c r="X35" s="51">
        <f>IF(ISBLANK(Rounding!K22),1000,Rounding!K22)</f>
        <v>1000</v>
      </c>
      <c r="Y35" s="51">
        <f>IF(ISBLANK(Rounding!L22),1000,Rounding!L22)</f>
        <v>1000</v>
      </c>
      <c r="Z35" s="51">
        <f>IF(ISBLANK(Rounding!M22),1000,Rounding!M22)</f>
        <v>1000</v>
      </c>
      <c r="AA35" s="51">
        <f>IF(ISBLANK(Rounding!N22),1000,Rounding!N22)</f>
        <v>1000</v>
      </c>
      <c r="AB35" s="51">
        <f>IF(ISBLANK(Rounding!O22),1000,Rounding!O22)</f>
        <v>1000</v>
      </c>
      <c r="AC35" s="51">
        <f>IF(ISBLANK(Rounding!P22),1000,Rounding!P22)</f>
        <v>1000</v>
      </c>
      <c r="AD35" s="35"/>
      <c r="AE35" s="35"/>
      <c r="AF35" s="35"/>
      <c r="AG35" s="35"/>
      <c r="AH35" s="35"/>
      <c r="AI35" s="35"/>
      <c r="AJ35" s="35"/>
      <c r="AK35" s="35"/>
      <c r="AL35" s="35"/>
      <c r="AM35" s="29"/>
    </row>
    <row r="36" spans="1:39" ht="13.75" customHeight="1" x14ac:dyDescent="0.3">
      <c r="A36" s="5">
        <v>0.14285714285714299</v>
      </c>
      <c r="B36" s="53" cm="1">
        <f t="array" ref="B36">IF(MIN(ABS($O36:$AC36-B35))&lt;0.001,$A36,B35)</f>
        <v>-4.1700000000000001E-2</v>
      </c>
      <c r="C36" s="53" cm="1">
        <f t="array" ref="C36">IF(MIN(ABS($O36:$AC36-C35))&lt;0.001,$A36,C35)</f>
        <v>-4.1700000000000001E-2</v>
      </c>
      <c r="D36" s="53" cm="1">
        <f t="array" ref="D36">IF(MIN(ABS($O36:$AC36-D35))&lt;0.001,$A36,D35)</f>
        <v>-0.29170000000000001</v>
      </c>
      <c r="E36" s="53" cm="1">
        <f t="array" ref="E36">IF(MIN(ABS($O36:$AC36-E35))&lt;0.001,$A36,E35)</f>
        <v>0.2</v>
      </c>
      <c r="F36" s="53" cm="1">
        <f t="array" ref="F36">IF(MIN(ABS($O36:$AC36-F35))&lt;0.001,$A36,F35)</f>
        <v>-0.29170000000000001</v>
      </c>
      <c r="G36" s="53" cm="1">
        <f t="array" ref="G36">IF(MIN(ABS($O36:$AC36-G35))&lt;0.001,$A36,G35)</f>
        <v>-0.75</v>
      </c>
      <c r="H36" s="53" cm="1">
        <f t="array" ref="H36">IF(MIN(ABS($O36:$AC36-H35))&lt;0.001,$A36,H35)</f>
        <v>0.66669999999999996</v>
      </c>
      <c r="I36" s="53" cm="1">
        <f t="array" ref="I36">IF(MIN(ABS($O36:$AC36-I35))&lt;0.001,$A36,I35)</f>
        <v>-0.125</v>
      </c>
      <c r="J36" s="53" cm="1">
        <f t="array" ref="J36">IF(MIN(ABS($O36:$AC36-J35))&lt;0.001,$A36,J35)</f>
        <v>4.1700000000000001E-2</v>
      </c>
      <c r="K36" s="53" cm="1">
        <f t="array" ref="K36">IF(MIN(ABS($O36:$AC36-K35))&lt;0.001,$A36,K35)</f>
        <v>-0.29170000000000001</v>
      </c>
      <c r="L36" s="53" cm="1">
        <f t="array" ref="L36">IF(MIN(ABS($O36:$AC36-L35))&lt;0.001,$A36,L35)</f>
        <v>-0.2</v>
      </c>
      <c r="M36" s="53" cm="1">
        <f t="array" ref="M36">IF(MIN(ABS($O36:$AC36-M35))&lt;0.001,$A36,M35)</f>
        <v>0.125</v>
      </c>
      <c r="O36" s="51">
        <f>IF(ISBLANK(Rounding!B48),1000,Rounding!B48)</f>
        <v>0.14580000000000001</v>
      </c>
      <c r="P36" s="51">
        <f>IF(ISBLANK(Rounding!C48),1000,Rounding!C48)</f>
        <v>0.13750000000000001</v>
      </c>
      <c r="Q36" s="51">
        <f>IF(ISBLANK(Rounding!D48),1000,Rounding!D48)</f>
        <v>0.1414</v>
      </c>
      <c r="R36" s="51">
        <f>IF(ISBLANK(Rounding!E48),1000,Rounding!E48)</f>
        <v>1000</v>
      </c>
      <c r="S36" s="51">
        <f>IF(ISBLANK(Rounding!F48),1000,Rounding!F48)</f>
        <v>1000</v>
      </c>
      <c r="T36" s="51">
        <f>IF(ISBLANK(Rounding!G48),1000,Rounding!G48)</f>
        <v>1000</v>
      </c>
      <c r="U36" s="51">
        <f>IF(ISBLANK(Rounding!H48),1000,Rounding!H48)</f>
        <v>1000</v>
      </c>
      <c r="V36" s="51">
        <f>IF(ISBLANK(Rounding!I48),1000,Rounding!I48)</f>
        <v>1000</v>
      </c>
      <c r="W36" s="51">
        <f>IF(ISBLANK(Rounding!J48),1000,Rounding!J48)</f>
        <v>1000</v>
      </c>
      <c r="X36" s="51">
        <f>IF(ISBLANK(Rounding!K48),1000,Rounding!K48)</f>
        <v>1000</v>
      </c>
      <c r="Y36" s="51">
        <f>IF(ISBLANK(Rounding!L48),1000,Rounding!L48)</f>
        <v>1000</v>
      </c>
      <c r="Z36" s="51">
        <f>IF(ISBLANK(Rounding!M48),1000,Rounding!M48)</f>
        <v>1000</v>
      </c>
      <c r="AA36" s="51">
        <f>IF(ISBLANK(Rounding!N48),1000,Rounding!N48)</f>
        <v>1000</v>
      </c>
      <c r="AB36" s="51">
        <f>IF(ISBLANK(Rounding!O48),1000,Rounding!O48)</f>
        <v>1000</v>
      </c>
      <c r="AC36" s="51">
        <f>IF(ISBLANK(Rounding!P48),1000,Rounding!P48)</f>
        <v>1000</v>
      </c>
      <c r="AD36" s="35"/>
      <c r="AE36" s="35"/>
      <c r="AF36" s="35"/>
      <c r="AG36" s="35"/>
      <c r="AH36" s="35"/>
      <c r="AI36" s="35"/>
      <c r="AJ36" s="35"/>
      <c r="AK36" s="35"/>
      <c r="AL36" s="35"/>
      <c r="AM36" s="29"/>
    </row>
    <row r="37" spans="1:39" ht="13.75" customHeight="1" x14ac:dyDescent="0.3">
      <c r="A37" s="96">
        <v>-0.125</v>
      </c>
      <c r="B37" s="103" cm="1">
        <f t="array" ref="B37">IF(MIN(ABS($O37:$AC37-B36))&lt;0.001,$A37,B36)</f>
        <v>-4.1700000000000001E-2</v>
      </c>
      <c r="C37" s="103" cm="1">
        <f t="array" ref="C37">IF(MIN(ABS($O37:$AC37-C36))&lt;0.001,$A37,C36)</f>
        <v>-4.1700000000000001E-2</v>
      </c>
      <c r="D37" s="103" cm="1">
        <f t="array" ref="D37">IF(MIN(ABS($O37:$AC37-D36))&lt;0.001,$A37,D36)</f>
        <v>-0.29170000000000001</v>
      </c>
      <c r="E37" s="103" cm="1">
        <f t="array" ref="E37">IF(MIN(ABS($O37:$AC37-E36))&lt;0.001,$A37,E36)</f>
        <v>0.2</v>
      </c>
      <c r="F37" s="103" cm="1">
        <f t="array" ref="F37">IF(MIN(ABS($O37:$AC37-F36))&lt;0.001,$A37,F36)</f>
        <v>-0.29170000000000001</v>
      </c>
      <c r="G37" s="103" cm="1">
        <f t="array" ref="G37">IF(MIN(ABS($O37:$AC37-G36))&lt;0.001,$A37,G36)</f>
        <v>-0.75</v>
      </c>
      <c r="H37" s="103" cm="1">
        <f t="array" ref="H37">IF(MIN(ABS($O37:$AC37-H36))&lt;0.001,$A37,H36)</f>
        <v>0.66669999999999996</v>
      </c>
      <c r="I37" s="103" cm="1">
        <f t="array" ref="I37">IF(MIN(ABS($O37:$AC37-I36))&lt;0.001,$A37,I36)</f>
        <v>-0.125</v>
      </c>
      <c r="J37" s="103" cm="1">
        <f t="array" ref="J37">IF(MIN(ABS($O37:$AC37-J36))&lt;0.001,$A37,J36)</f>
        <v>4.1700000000000001E-2</v>
      </c>
      <c r="K37" s="103" cm="1">
        <f t="array" ref="K37">IF(MIN(ABS($O37:$AC37-K36))&lt;0.001,$A37,K36)</f>
        <v>-0.29170000000000001</v>
      </c>
      <c r="L37" s="103" cm="1">
        <f t="array" ref="L37">IF(MIN(ABS($O37:$AC37-L36))&lt;0.001,$A37,L36)</f>
        <v>-0.2</v>
      </c>
      <c r="M37" s="103" cm="1">
        <f t="array" ref="M37">IF(MIN(ABS($O37:$AC37-M36))&lt;0.001,$A37,M36)</f>
        <v>0.125</v>
      </c>
      <c r="O37" s="96">
        <f>IF(ISBLANK(Rounding!B23),1000,Rounding!B23)</f>
        <v>-0.129</v>
      </c>
      <c r="P37" s="96">
        <f>IF(ISBLANK(Rounding!C23),1000,Rounding!C23)</f>
        <v>-0.12089999999999999</v>
      </c>
      <c r="Q37" s="96">
        <f>IF(ISBLANK(Rounding!D23),1000,Rounding!D23)</f>
        <v>-0.1176</v>
      </c>
      <c r="R37" s="96">
        <f>IF(ISBLANK(Rounding!E23),1000,Rounding!E23)</f>
        <v>-0.1237</v>
      </c>
      <c r="S37" s="96">
        <f>IF(ISBLANK(Rounding!F23),1000,Rounding!F23)</f>
        <v>-0.12280000000000001</v>
      </c>
      <c r="T37" s="96">
        <f>IF(ISBLANK(Rounding!G23),1000,Rounding!G23)</f>
        <v>1000</v>
      </c>
      <c r="U37" s="96">
        <f>IF(ISBLANK(Rounding!H23),1000,Rounding!H23)</f>
        <v>1000</v>
      </c>
      <c r="V37" s="96">
        <f>IF(ISBLANK(Rounding!I23),1000,Rounding!I23)</f>
        <v>1000</v>
      </c>
      <c r="W37" s="96">
        <f>IF(ISBLANK(Rounding!J23),1000,Rounding!J23)</f>
        <v>1000</v>
      </c>
      <c r="X37" s="96">
        <f>IF(ISBLANK(Rounding!K23),1000,Rounding!K23)</f>
        <v>1000</v>
      </c>
      <c r="Y37" s="96">
        <f>IF(ISBLANK(Rounding!L23),1000,Rounding!L23)</f>
        <v>1000</v>
      </c>
      <c r="Z37" s="96">
        <f>IF(ISBLANK(Rounding!M23),1000,Rounding!M23)</f>
        <v>1000</v>
      </c>
      <c r="AA37" s="96">
        <f>IF(ISBLANK(Rounding!N23),1000,Rounding!N23)</f>
        <v>1000</v>
      </c>
      <c r="AB37" s="96">
        <f>IF(ISBLANK(Rounding!O23),1000,Rounding!O23)</f>
        <v>1000</v>
      </c>
      <c r="AC37" s="96">
        <f>IF(ISBLANK(Rounding!P23),1000,Rounding!P23)</f>
        <v>1000</v>
      </c>
      <c r="AD37" s="35"/>
      <c r="AE37" s="35"/>
      <c r="AF37" s="35"/>
      <c r="AG37" s="35"/>
      <c r="AH37" s="35"/>
      <c r="AI37" s="35"/>
      <c r="AJ37" s="35"/>
      <c r="AK37" s="35"/>
      <c r="AL37" s="35"/>
      <c r="AM37" s="29"/>
    </row>
    <row r="38" spans="1:39" ht="13.75" customHeight="1" x14ac:dyDescent="0.3">
      <c r="A38" s="96">
        <v>0.125</v>
      </c>
      <c r="B38" s="103" cm="1">
        <f t="array" ref="B38">IF(MIN(ABS($O38:$AC38-B37))&lt;0.001,$A38,B37)</f>
        <v>-4.1700000000000001E-2</v>
      </c>
      <c r="C38" s="103" cm="1">
        <f t="array" ref="C38">IF(MIN(ABS($O38:$AC38-C37))&lt;0.001,$A38,C37)</f>
        <v>-4.1700000000000001E-2</v>
      </c>
      <c r="D38" s="103" cm="1">
        <f t="array" ref="D38">IF(MIN(ABS($O38:$AC38-D37))&lt;0.001,$A38,D37)</f>
        <v>-0.29170000000000001</v>
      </c>
      <c r="E38" s="103" cm="1">
        <f t="array" ref="E38">IF(MIN(ABS($O38:$AC38-E37))&lt;0.001,$A38,E37)</f>
        <v>0.2</v>
      </c>
      <c r="F38" s="103" cm="1">
        <f t="array" ref="F38">IF(MIN(ABS($O38:$AC38-F37))&lt;0.001,$A38,F37)</f>
        <v>-0.29170000000000001</v>
      </c>
      <c r="G38" s="103" cm="1">
        <f t="array" ref="G38">IF(MIN(ABS($O38:$AC38-G37))&lt;0.001,$A38,G37)</f>
        <v>-0.75</v>
      </c>
      <c r="H38" s="103" cm="1">
        <f t="array" ref="H38">IF(MIN(ABS($O38:$AC38-H37))&lt;0.001,$A38,H37)</f>
        <v>0.66669999999999996</v>
      </c>
      <c r="I38" s="103" cm="1">
        <f t="array" ref="I38">IF(MIN(ABS($O38:$AC38-I37))&lt;0.001,$A38,I37)</f>
        <v>-0.125</v>
      </c>
      <c r="J38" s="103" cm="1">
        <f t="array" ref="J38">IF(MIN(ABS($O38:$AC38-J37))&lt;0.001,$A38,J37)</f>
        <v>4.1700000000000001E-2</v>
      </c>
      <c r="K38" s="103" cm="1">
        <f t="array" ref="K38">IF(MIN(ABS($O38:$AC38-K37))&lt;0.001,$A38,K37)</f>
        <v>-0.29170000000000001</v>
      </c>
      <c r="L38" s="103" cm="1">
        <f t="array" ref="L38">IF(MIN(ABS($O38:$AC38-L37))&lt;0.001,$A38,L37)</f>
        <v>-0.2</v>
      </c>
      <c r="M38" s="103" cm="1">
        <f t="array" ref="M38">IF(MIN(ABS($O38:$AC38-M37))&lt;0.001,$A38,M37)</f>
        <v>0.125</v>
      </c>
      <c r="O38" s="96">
        <f>IF(ISBLANK(Rounding!B49),1000,Rounding!B49)</f>
        <v>0.129</v>
      </c>
      <c r="P38" s="96">
        <f>IF(ISBLANK(Rounding!C49),1000,Rounding!C49)</f>
        <v>0.12089999999999999</v>
      </c>
      <c r="Q38" s="96">
        <f>IF(ISBLANK(Rounding!D49),1000,Rounding!D49)</f>
        <v>0.1176</v>
      </c>
      <c r="R38" s="96">
        <f>IF(ISBLANK(Rounding!E49),1000,Rounding!E49)</f>
        <v>0.1237</v>
      </c>
      <c r="S38" s="96">
        <f>IF(ISBLANK(Rounding!F49),1000,Rounding!F49)</f>
        <v>0.12280000000000001</v>
      </c>
      <c r="T38" s="96">
        <f>IF(ISBLANK(Rounding!G49),1000,Rounding!G49)</f>
        <v>1000</v>
      </c>
      <c r="U38" s="96">
        <f>IF(ISBLANK(Rounding!H49),1000,Rounding!H49)</f>
        <v>1000</v>
      </c>
      <c r="V38" s="96">
        <f>IF(ISBLANK(Rounding!I49),1000,Rounding!I49)</f>
        <v>1000</v>
      </c>
      <c r="W38" s="96">
        <f>IF(ISBLANK(Rounding!J49),1000,Rounding!J49)</f>
        <v>1000</v>
      </c>
      <c r="X38" s="96">
        <f>IF(ISBLANK(Rounding!K49),1000,Rounding!K49)</f>
        <v>1000</v>
      </c>
      <c r="Y38" s="96">
        <f>IF(ISBLANK(Rounding!L49),1000,Rounding!L49)</f>
        <v>1000</v>
      </c>
      <c r="Z38" s="96">
        <f>IF(ISBLANK(Rounding!M49),1000,Rounding!M49)</f>
        <v>1000</v>
      </c>
      <c r="AA38" s="96">
        <f>IF(ISBLANK(Rounding!N49),1000,Rounding!N49)</f>
        <v>1000</v>
      </c>
      <c r="AB38" s="96">
        <f>IF(ISBLANK(Rounding!O49),1000,Rounding!O49)</f>
        <v>1000</v>
      </c>
      <c r="AC38" s="96">
        <f>IF(ISBLANK(Rounding!P49),1000,Rounding!P49)</f>
        <v>1000</v>
      </c>
      <c r="AD38" s="35"/>
      <c r="AE38" s="35"/>
      <c r="AF38" s="35"/>
      <c r="AG38" s="35"/>
      <c r="AH38" s="35"/>
      <c r="AI38" s="35"/>
      <c r="AJ38" s="35"/>
      <c r="AK38" s="35"/>
      <c r="AL38" s="35"/>
      <c r="AM38" s="29"/>
    </row>
    <row r="39" spans="1:39" ht="13.75" customHeight="1" x14ac:dyDescent="0.3">
      <c r="A39" s="48">
        <v>-0.28571428571428598</v>
      </c>
      <c r="B39" s="53" cm="1">
        <f t="array" ref="B39">IF(MIN(ABS($O39:$AC39-B38))&lt;0.001,$A39,B38)</f>
        <v>-4.1700000000000001E-2</v>
      </c>
      <c r="C39" s="53" cm="1">
        <f t="array" ref="C39">IF(MIN(ABS($O39:$AC39-C38))&lt;0.001,$A39,C38)</f>
        <v>-4.1700000000000001E-2</v>
      </c>
      <c r="D39" s="53" cm="1">
        <f t="array" ref="D39">IF(MIN(ABS($O39:$AC39-D38))&lt;0.001,$A39,D38)</f>
        <v>-0.28571428571428598</v>
      </c>
      <c r="E39" s="53" cm="1">
        <f t="array" ref="E39">IF(MIN(ABS($O39:$AC39-E38))&lt;0.001,$A39,E38)</f>
        <v>0.2</v>
      </c>
      <c r="F39" s="53" cm="1">
        <f t="array" ref="F39">IF(MIN(ABS($O39:$AC39-F38))&lt;0.001,$A39,F38)</f>
        <v>-0.28571428571428598</v>
      </c>
      <c r="G39" s="53" cm="1">
        <f t="array" ref="G39">IF(MIN(ABS($O39:$AC39-G38))&lt;0.001,$A39,G38)</f>
        <v>-0.75</v>
      </c>
      <c r="H39" s="53" cm="1">
        <f t="array" ref="H39">IF(MIN(ABS($O39:$AC39-H38))&lt;0.001,$A39,H38)</f>
        <v>0.66669999999999996</v>
      </c>
      <c r="I39" s="53" cm="1">
        <f t="array" ref="I39">IF(MIN(ABS($O39:$AC39-I38))&lt;0.001,$A39,I38)</f>
        <v>-0.125</v>
      </c>
      <c r="J39" s="53" cm="1">
        <f t="array" ref="J39">IF(MIN(ABS($O39:$AC39-J38))&lt;0.001,$A39,J38)</f>
        <v>4.1700000000000001E-2</v>
      </c>
      <c r="K39" s="53" cm="1">
        <f t="array" ref="K39">IF(MIN(ABS($O39:$AC39-K38))&lt;0.001,$A39,K38)</f>
        <v>-0.28571428571428598</v>
      </c>
      <c r="L39" s="53" cm="1">
        <f t="array" ref="L39">IF(MIN(ABS($O39:$AC39-L38))&lt;0.001,$A39,L38)</f>
        <v>-0.2</v>
      </c>
      <c r="M39" s="53" cm="1">
        <f t="array" ref="M39">IF(MIN(ABS($O39:$AC39-M38))&lt;0.001,$A39,M38)</f>
        <v>0.125</v>
      </c>
      <c r="O39" s="51">
        <f>IF(ISBLANK(Rounding!B24),1000,Rounding!B24)</f>
        <v>-0.25840000000000002</v>
      </c>
      <c r="P39" s="51">
        <f>IF(ISBLANK(Rounding!C24),1000,Rounding!C24)</f>
        <v>-0.2581</v>
      </c>
      <c r="Q39" s="51">
        <f>IF(ISBLANK(Rounding!D24),1000,Rounding!D24)</f>
        <v>-0.29170000000000001</v>
      </c>
      <c r="R39" s="51">
        <f>IF(ISBLANK(Rounding!E24),1000,Rounding!E24)</f>
        <v>-0.2576</v>
      </c>
      <c r="S39" s="51">
        <f>IF(ISBLANK(Rounding!F24),1000,Rounding!F24)</f>
        <v>1000</v>
      </c>
      <c r="T39" s="51">
        <f>IF(ISBLANK(Rounding!G24),1000,Rounding!G24)</f>
        <v>1000</v>
      </c>
      <c r="U39" s="51">
        <f>IF(ISBLANK(Rounding!H24),1000,Rounding!H24)</f>
        <v>1000</v>
      </c>
      <c r="V39" s="51">
        <f>IF(ISBLANK(Rounding!I24),1000,Rounding!I24)</f>
        <v>1000</v>
      </c>
      <c r="W39" s="51">
        <f>IF(ISBLANK(Rounding!J24),1000,Rounding!J24)</f>
        <v>1000</v>
      </c>
      <c r="X39" s="51">
        <f>IF(ISBLANK(Rounding!K24),1000,Rounding!K24)</f>
        <v>1000</v>
      </c>
      <c r="Y39" s="51">
        <f>IF(ISBLANK(Rounding!L24),1000,Rounding!L24)</f>
        <v>1000</v>
      </c>
      <c r="Z39" s="51">
        <f>IF(ISBLANK(Rounding!M24),1000,Rounding!M24)</f>
        <v>1000</v>
      </c>
      <c r="AA39" s="51">
        <f>IF(ISBLANK(Rounding!N24),1000,Rounding!N24)</f>
        <v>1000</v>
      </c>
      <c r="AB39" s="51">
        <f>IF(ISBLANK(Rounding!O24),1000,Rounding!O24)</f>
        <v>1000</v>
      </c>
      <c r="AC39" s="51">
        <f>IF(ISBLANK(Rounding!P24),1000,Rounding!P24)</f>
        <v>1000</v>
      </c>
      <c r="AD39" s="35"/>
      <c r="AE39" s="35"/>
      <c r="AF39" s="35"/>
      <c r="AG39" s="35"/>
      <c r="AH39" s="35"/>
      <c r="AI39" s="35"/>
      <c r="AJ39" s="35"/>
      <c r="AK39" s="35"/>
      <c r="AL39" s="35"/>
      <c r="AM39" s="29"/>
    </row>
    <row r="40" spans="1:39" ht="13.75" customHeight="1" x14ac:dyDescent="0.3">
      <c r="A40" s="49">
        <f>2/7</f>
        <v>0.2857142857142857</v>
      </c>
      <c r="B40" s="53" cm="1">
        <f t="array" ref="B40">IF(MIN(ABS($O40:$AC40-B39))&lt;0.001,$A40,B39)</f>
        <v>-4.1700000000000001E-2</v>
      </c>
      <c r="C40" s="53" cm="1">
        <f t="array" ref="C40">IF(MIN(ABS($O40:$AC40-C39))&lt;0.001,$A40,C39)</f>
        <v>-4.1700000000000001E-2</v>
      </c>
      <c r="D40" s="53" cm="1">
        <f t="array" ref="D40">IF(MIN(ABS($O40:$AC40-D39))&lt;0.001,$A40,D39)</f>
        <v>-0.28571428571428598</v>
      </c>
      <c r="E40" s="53" cm="1">
        <f t="array" ref="E40">IF(MIN(ABS($O40:$AC40-E39))&lt;0.001,$A40,E39)</f>
        <v>0.2</v>
      </c>
      <c r="F40" s="53" cm="1">
        <f t="array" ref="F40">IF(MIN(ABS($O40:$AC40-F39))&lt;0.001,$A40,F39)</f>
        <v>-0.28571428571428598</v>
      </c>
      <c r="G40" s="53" cm="1">
        <f t="array" ref="G40">IF(MIN(ABS($O40:$AC40-G39))&lt;0.001,$A40,G39)</f>
        <v>-0.75</v>
      </c>
      <c r="H40" s="53" cm="1">
        <f t="array" ref="H40">IF(MIN(ABS($O40:$AC40-H39))&lt;0.001,$A40,H39)</f>
        <v>0.66669999999999996</v>
      </c>
      <c r="I40" s="53" cm="1">
        <f t="array" ref="I40">IF(MIN(ABS($O40:$AC40-I39))&lt;0.001,$A40,I39)</f>
        <v>-0.125</v>
      </c>
      <c r="J40" s="53" cm="1">
        <f t="array" ref="J40">IF(MIN(ABS($O40:$AC40-J39))&lt;0.001,$A40,J39)</f>
        <v>4.1700000000000001E-2</v>
      </c>
      <c r="K40" s="53" cm="1">
        <f t="array" ref="K40">IF(MIN(ABS($O40:$AC40-K39))&lt;0.001,$A40,K39)</f>
        <v>-0.28571428571428598</v>
      </c>
      <c r="L40" s="53" cm="1">
        <f t="array" ref="L40">IF(MIN(ABS($O40:$AC40-L39))&lt;0.001,$A40,L39)</f>
        <v>-0.2</v>
      </c>
      <c r="M40" s="53" cm="1">
        <f t="array" ref="M40">IF(MIN(ABS($O40:$AC40-M39))&lt;0.001,$A40,M39)</f>
        <v>0.125</v>
      </c>
      <c r="O40" s="51">
        <f>IF(ISBLANK(Rounding!B50),1000,Rounding!B50)</f>
        <v>0.25840000000000002</v>
      </c>
      <c r="P40" s="51">
        <f>IF(ISBLANK(Rounding!C50),1000,Rounding!C50)</f>
        <v>0.2581</v>
      </c>
      <c r="Q40" s="51">
        <f>IF(ISBLANK(Rounding!D50),1000,Rounding!D50)</f>
        <v>0.29170000000000001</v>
      </c>
      <c r="R40" s="51">
        <f>IF(ISBLANK(Rounding!E50),1000,Rounding!E50)</f>
        <v>0.2576</v>
      </c>
      <c r="S40" s="51">
        <f>IF(ISBLANK(Rounding!F50),1000,Rounding!F50)</f>
        <v>1000</v>
      </c>
      <c r="T40" s="51">
        <f>IF(ISBLANK(Rounding!G50),1000,Rounding!G50)</f>
        <v>1000</v>
      </c>
      <c r="U40" s="51">
        <f>IF(ISBLANK(Rounding!H50),1000,Rounding!H50)</f>
        <v>1000</v>
      </c>
      <c r="V40" s="51">
        <f>IF(ISBLANK(Rounding!I50),1000,Rounding!I50)</f>
        <v>1000</v>
      </c>
      <c r="W40" s="51">
        <f>IF(ISBLANK(Rounding!J50),1000,Rounding!J50)</f>
        <v>1000</v>
      </c>
      <c r="X40" s="51">
        <f>IF(ISBLANK(Rounding!K50),1000,Rounding!K50)</f>
        <v>1000</v>
      </c>
      <c r="Y40" s="51">
        <f>IF(ISBLANK(Rounding!L50),1000,Rounding!L50)</f>
        <v>1000</v>
      </c>
      <c r="Z40" s="51">
        <f>IF(ISBLANK(Rounding!M50),1000,Rounding!M50)</f>
        <v>1000</v>
      </c>
      <c r="AA40" s="51">
        <f>IF(ISBLANK(Rounding!N50),1000,Rounding!N50)</f>
        <v>1000</v>
      </c>
      <c r="AB40" s="51">
        <f>IF(ISBLANK(Rounding!O50),1000,Rounding!O50)</f>
        <v>1000</v>
      </c>
      <c r="AC40" s="51">
        <f>IF(ISBLANK(Rounding!P50),1000,Rounding!P50)</f>
        <v>1000</v>
      </c>
      <c r="AD40" s="35"/>
      <c r="AE40" s="35"/>
      <c r="AF40" s="35"/>
      <c r="AG40" s="35"/>
      <c r="AH40" s="35"/>
      <c r="AI40" s="35"/>
      <c r="AJ40" s="35"/>
      <c r="AK40" s="35"/>
      <c r="AL40" s="35"/>
      <c r="AM40" s="29"/>
    </row>
    <row r="41" spans="1:39" ht="13.75" customHeight="1" x14ac:dyDescent="0.3">
      <c r="A41" s="96">
        <v>-8.3333333333333329E-2</v>
      </c>
      <c r="B41" s="103" cm="1">
        <f t="array" ref="B41">IF(MIN(ABS($O41:$AC41-B40))&lt;0.001,$A41,B40)</f>
        <v>-4.1700000000000001E-2</v>
      </c>
      <c r="C41" s="103" cm="1">
        <f t="array" ref="C41">IF(MIN(ABS($O41:$AC41-C40))&lt;0.001,$A41,C40)</f>
        <v>-4.1700000000000001E-2</v>
      </c>
      <c r="D41" s="103" cm="1">
        <f t="array" ref="D41">IF(MIN(ABS($O41:$AC41-D40))&lt;0.001,$A41,D40)</f>
        <v>-0.28571428571428598</v>
      </c>
      <c r="E41" s="103" cm="1">
        <f t="array" ref="E41">IF(MIN(ABS($O41:$AC41-E40))&lt;0.001,$A41,E40)</f>
        <v>0.2</v>
      </c>
      <c r="F41" s="103" cm="1">
        <f t="array" ref="F41">IF(MIN(ABS($O41:$AC41-F40))&lt;0.001,$A41,F40)</f>
        <v>-0.28571428571428598</v>
      </c>
      <c r="G41" s="103" cm="1">
        <f t="array" ref="G41">IF(MIN(ABS($O41:$AC41-G40))&lt;0.001,$A41,G40)</f>
        <v>-0.75</v>
      </c>
      <c r="H41" s="103" cm="1">
        <f t="array" ref="H41">IF(MIN(ABS($O41:$AC41-H40))&lt;0.001,$A41,H40)</f>
        <v>0.66669999999999996</v>
      </c>
      <c r="I41" s="103" cm="1">
        <f t="array" ref="I41">IF(MIN(ABS($O41:$AC41-I40))&lt;0.001,$A41,I40)</f>
        <v>-0.125</v>
      </c>
      <c r="J41" s="103" cm="1">
        <f t="array" ref="J41">IF(MIN(ABS($O41:$AC41-J40))&lt;0.001,$A41,J40)</f>
        <v>4.1700000000000001E-2</v>
      </c>
      <c r="K41" s="103" cm="1">
        <f t="array" ref="K41">IF(MIN(ABS($O41:$AC41-K40))&lt;0.001,$A41,K40)</f>
        <v>-0.28571428571428598</v>
      </c>
      <c r="L41" s="103" cm="1">
        <f t="array" ref="L41">IF(MIN(ABS($O41:$AC41-L40))&lt;0.001,$A41,L40)</f>
        <v>-0.2</v>
      </c>
      <c r="M41" s="103" cm="1">
        <f t="array" ref="M41">IF(MIN(ABS($O41:$AC41-M40))&lt;0.001,$A41,M40)</f>
        <v>0.125</v>
      </c>
      <c r="O41" s="96">
        <f>IF(ISBLANK(Rounding!B25),1000,Rounding!B25)</f>
        <v>-7.8899999999999998E-2</v>
      </c>
      <c r="P41" s="96">
        <f>IF(ISBLANK(Rounding!C25),1000,Rounding!C25)</f>
        <v>-8.1600000000000006E-2</v>
      </c>
      <c r="Q41" s="96">
        <f>IF(ISBLANK(Rounding!D25),1000,Rounding!D25)</f>
        <v>1000</v>
      </c>
      <c r="R41" s="96">
        <f>IF(ISBLANK(Rounding!E25),1000,Rounding!E25)</f>
        <v>1000</v>
      </c>
      <c r="S41" s="96">
        <f>IF(ISBLANK(Rounding!F25),1000,Rounding!F25)</f>
        <v>1000</v>
      </c>
      <c r="T41" s="96">
        <f>IF(ISBLANK(Rounding!G25),1000,Rounding!G25)</f>
        <v>1000</v>
      </c>
      <c r="U41" s="96">
        <f>IF(ISBLANK(Rounding!H25),1000,Rounding!H25)</f>
        <v>1000</v>
      </c>
      <c r="V41" s="96">
        <f>IF(ISBLANK(Rounding!I25),1000,Rounding!I25)</f>
        <v>1000</v>
      </c>
      <c r="W41" s="96">
        <f>IF(ISBLANK(Rounding!J25),1000,Rounding!J25)</f>
        <v>1000</v>
      </c>
      <c r="X41" s="96">
        <f>IF(ISBLANK(Rounding!K25),1000,Rounding!K25)</f>
        <v>1000</v>
      </c>
      <c r="Y41" s="96">
        <f>IF(ISBLANK(Rounding!L25),1000,Rounding!L25)</f>
        <v>1000</v>
      </c>
      <c r="Z41" s="96">
        <f>IF(ISBLANK(Rounding!M25),1000,Rounding!M25)</f>
        <v>1000</v>
      </c>
      <c r="AA41" s="96">
        <f>IF(ISBLANK(Rounding!N25),1000,Rounding!N25)</f>
        <v>1000</v>
      </c>
      <c r="AB41" s="96">
        <f>IF(ISBLANK(Rounding!O25),1000,Rounding!O25)</f>
        <v>1000</v>
      </c>
      <c r="AC41" s="96">
        <f>IF(ISBLANK(Rounding!P25),1000,Rounding!P25)</f>
        <v>1000</v>
      </c>
      <c r="AD41" s="35"/>
      <c r="AE41" s="35"/>
      <c r="AF41" s="35"/>
      <c r="AG41" s="35"/>
      <c r="AH41" s="35"/>
      <c r="AI41" s="35"/>
      <c r="AJ41" s="35"/>
      <c r="AK41" s="35"/>
      <c r="AL41" s="35"/>
      <c r="AM41" s="29"/>
    </row>
    <row r="42" spans="1:39" ht="13.75" customHeight="1" x14ac:dyDescent="0.3">
      <c r="A42" s="96">
        <v>8.3333333333333329E-2</v>
      </c>
      <c r="B42" s="103" cm="1">
        <f t="array" ref="B42">IF(MIN(ABS($O42:$AC42-B41))&lt;0.001,$A42,B41)</f>
        <v>-4.1700000000000001E-2</v>
      </c>
      <c r="C42" s="103" cm="1">
        <f t="array" ref="C42">IF(MIN(ABS($O42:$AC42-C41))&lt;0.001,$A42,C41)</f>
        <v>-4.1700000000000001E-2</v>
      </c>
      <c r="D42" s="103" cm="1">
        <f t="array" ref="D42">IF(MIN(ABS($O42:$AC42-D41))&lt;0.001,$A42,D41)</f>
        <v>-0.28571428571428598</v>
      </c>
      <c r="E42" s="103" cm="1">
        <f t="array" ref="E42">IF(MIN(ABS($O42:$AC42-E41))&lt;0.001,$A42,E41)</f>
        <v>0.2</v>
      </c>
      <c r="F42" s="103" cm="1">
        <f t="array" ref="F42">IF(MIN(ABS($O42:$AC42-F41))&lt;0.001,$A42,F41)</f>
        <v>-0.28571428571428598</v>
      </c>
      <c r="G42" s="103" cm="1">
        <f t="array" ref="G42">IF(MIN(ABS($O42:$AC42-G41))&lt;0.001,$A42,G41)</f>
        <v>-0.75</v>
      </c>
      <c r="H42" s="103" cm="1">
        <f t="array" ref="H42">IF(MIN(ABS($O42:$AC42-H41))&lt;0.001,$A42,H41)</f>
        <v>0.66669999999999996</v>
      </c>
      <c r="I42" s="103" cm="1">
        <f t="array" ref="I42">IF(MIN(ABS($O42:$AC42-I41))&lt;0.001,$A42,I41)</f>
        <v>-0.125</v>
      </c>
      <c r="J42" s="103" cm="1">
        <f t="array" ref="J42">IF(MIN(ABS($O42:$AC42-J41))&lt;0.001,$A42,J41)</f>
        <v>4.1700000000000001E-2</v>
      </c>
      <c r="K42" s="103" cm="1">
        <f t="array" ref="K42">IF(MIN(ABS($O42:$AC42-K41))&lt;0.001,$A42,K41)</f>
        <v>-0.28571428571428598</v>
      </c>
      <c r="L42" s="103" cm="1">
        <f t="array" ref="L42">IF(MIN(ABS($O42:$AC42-L41))&lt;0.001,$A42,L41)</f>
        <v>-0.2</v>
      </c>
      <c r="M42" s="103" cm="1">
        <f t="array" ref="M42">IF(MIN(ABS($O42:$AC42-M41))&lt;0.001,$A42,M41)</f>
        <v>0.125</v>
      </c>
      <c r="O42" s="96">
        <f>IF(ISBLANK(Rounding!B51),1000,Rounding!B51)</f>
        <v>7.8899999999999998E-2</v>
      </c>
      <c r="P42" s="96">
        <f>IF(ISBLANK(Rounding!C51),1000,Rounding!C51)</f>
        <v>8.1600000000000006E-2</v>
      </c>
      <c r="Q42" s="96">
        <f>IF(ISBLANK(Rounding!D51),1000,Rounding!D51)</f>
        <v>1000</v>
      </c>
      <c r="R42" s="96">
        <f>IF(ISBLANK(Rounding!E51),1000,Rounding!E51)</f>
        <v>1000</v>
      </c>
      <c r="S42" s="96">
        <f>IF(ISBLANK(Rounding!F51),1000,Rounding!F51)</f>
        <v>1000</v>
      </c>
      <c r="T42" s="96">
        <f>IF(ISBLANK(Rounding!G51),1000,Rounding!G51)</f>
        <v>1000</v>
      </c>
      <c r="U42" s="96">
        <f>IF(ISBLANK(Rounding!H51),1000,Rounding!H51)</f>
        <v>1000</v>
      </c>
      <c r="V42" s="96">
        <f>IF(ISBLANK(Rounding!I51),1000,Rounding!I51)</f>
        <v>1000</v>
      </c>
      <c r="W42" s="96">
        <f>IF(ISBLANK(Rounding!J51),1000,Rounding!J51)</f>
        <v>1000</v>
      </c>
      <c r="X42" s="96">
        <f>IF(ISBLANK(Rounding!K51),1000,Rounding!K51)</f>
        <v>1000</v>
      </c>
      <c r="Y42" s="96">
        <f>IF(ISBLANK(Rounding!L51),1000,Rounding!L51)</f>
        <v>1000</v>
      </c>
      <c r="Z42" s="96">
        <f>IF(ISBLANK(Rounding!M51),1000,Rounding!M51)</f>
        <v>1000</v>
      </c>
      <c r="AA42" s="96">
        <f>IF(ISBLANK(Rounding!N51),1000,Rounding!N51)</f>
        <v>1000</v>
      </c>
      <c r="AB42" s="96">
        <f>IF(ISBLANK(Rounding!O51),1000,Rounding!O51)</f>
        <v>1000</v>
      </c>
      <c r="AC42" s="96">
        <f>IF(ISBLANK(Rounding!P51),1000,Rounding!P51)</f>
        <v>1000</v>
      </c>
      <c r="AD42" s="35"/>
      <c r="AE42" s="35"/>
      <c r="AF42" s="35"/>
      <c r="AG42" s="35"/>
      <c r="AH42" s="35"/>
      <c r="AI42" s="35"/>
      <c r="AJ42" s="35"/>
      <c r="AK42" s="35"/>
      <c r="AL42" s="35"/>
      <c r="AM42" s="29"/>
    </row>
    <row r="43" spans="1:39" ht="12.65" customHeight="1" x14ac:dyDescent="0.3">
      <c r="A43" s="48">
        <v>0</v>
      </c>
      <c r="B43" s="53" cm="1">
        <f t="array" ref="B43">IF(MIN(ABS($O43:$AC43-B42))&lt;0.001,$A43,B42)</f>
        <v>0</v>
      </c>
      <c r="C43" s="53" cm="1">
        <f t="array" ref="C43">IF(MIN(ABS($O43:$AC43-C42))&lt;0.001,$A43,C42)</f>
        <v>0</v>
      </c>
      <c r="D43" s="53" cm="1">
        <f t="array" ref="D43">IF(MIN(ABS($O43:$AC43-D42))&lt;0.001,$A43,D42)</f>
        <v>-0.28571428571428598</v>
      </c>
      <c r="E43" s="53" cm="1">
        <f t="array" ref="E43">IF(MIN(ABS($O43:$AC43-E42))&lt;0.001,$A43,E42)</f>
        <v>0.2</v>
      </c>
      <c r="F43" s="53" cm="1">
        <f t="array" ref="F43">IF(MIN(ABS($O43:$AC43-F42))&lt;0.001,$A43,F42)</f>
        <v>-0.28571428571428598</v>
      </c>
      <c r="G43" s="53" cm="1">
        <f t="array" ref="G43">IF(MIN(ABS($O43:$AC43-G42))&lt;0.001,$A43,G42)</f>
        <v>-0.75</v>
      </c>
      <c r="H43" s="53" cm="1">
        <f t="array" ref="H43">IF(MIN(ABS($O43:$AC43-H42))&lt;0.001,$A43,H42)</f>
        <v>0.66669999999999996</v>
      </c>
      <c r="I43" s="53" cm="1">
        <f t="array" ref="I43">IF(MIN(ABS($O43:$AC43-I42))&lt;0.001,$A43,I42)</f>
        <v>-0.125</v>
      </c>
      <c r="J43" s="53" cm="1">
        <f t="array" ref="J43">IF(MIN(ABS($O43:$AC43-J42))&lt;0.001,$A43,J42)</f>
        <v>4.1700000000000001E-2</v>
      </c>
      <c r="K43" s="53" cm="1">
        <f t="array" ref="K43">IF(MIN(ABS($O43:$AC43-K42))&lt;0.001,$A43,K42)</f>
        <v>-0.28571428571428598</v>
      </c>
      <c r="L43" s="53" cm="1">
        <f t="array" ref="L43">IF(MIN(ABS($O43:$AC43-L42))&lt;0.001,$A43,L42)</f>
        <v>-0.2</v>
      </c>
      <c r="M43" s="53" cm="1">
        <f t="array" ref="M43">IF(MIN(ABS($O43:$AC43-M42))&lt;0.001,$A43,M42)</f>
        <v>0.125</v>
      </c>
      <c r="O43" s="51">
        <f>IF(ISBLANK(Rounding!B26),1000,Rounding!B26)</f>
        <v>-4.1700000000000001E-2</v>
      </c>
      <c r="P43" s="51">
        <f>IF(ISBLANK(Rounding!C26),1000,Rounding!C26)</f>
        <v>-2.0799999999999999E-2</v>
      </c>
      <c r="Q43" s="51">
        <f>IF(ISBLANK(Rounding!D26),1000,Rounding!D26)</f>
        <v>-2.5000000000000001E-2</v>
      </c>
      <c r="R43" s="51">
        <f>IF(ISBLANK(Rounding!E26),1000,Rounding!E26)</f>
        <v>-1.2500000000000001E-2</v>
      </c>
      <c r="S43" s="51">
        <f>IF(ISBLANK(Rounding!F26),1000,Rounding!F26)</f>
        <v>1000</v>
      </c>
      <c r="T43" s="51">
        <f>IF(ISBLANK(Rounding!G26),1000,Rounding!G26)</f>
        <v>1000</v>
      </c>
      <c r="U43" s="51">
        <f>IF(ISBLANK(Rounding!H26),1000,Rounding!H26)</f>
        <v>1000</v>
      </c>
      <c r="V43" s="51">
        <f>IF(ISBLANK(Rounding!I26),1000,Rounding!I26)</f>
        <v>1000</v>
      </c>
      <c r="W43" s="51">
        <f>IF(ISBLANK(Rounding!J26),1000,Rounding!J26)</f>
        <v>1000</v>
      </c>
      <c r="X43" s="51">
        <f>IF(ISBLANK(Rounding!K26),1000,Rounding!K26)</f>
        <v>1000</v>
      </c>
      <c r="Y43" s="51">
        <f>IF(ISBLANK(Rounding!L26),1000,Rounding!L26)</f>
        <v>1000</v>
      </c>
      <c r="Z43" s="51">
        <f>IF(ISBLANK(Rounding!M26),1000,Rounding!M26)</f>
        <v>1000</v>
      </c>
      <c r="AA43" s="51">
        <f>IF(ISBLANK(Rounding!N26),1000,Rounding!N26)</f>
        <v>1000</v>
      </c>
      <c r="AB43" s="51">
        <f>IF(ISBLANK(Rounding!O26),1000,Rounding!O26)</f>
        <v>1000</v>
      </c>
      <c r="AC43" s="51">
        <f>IF(ISBLANK(Rounding!P26),1000,Rounding!P26)</f>
        <v>1000</v>
      </c>
      <c r="AD43" s="35"/>
      <c r="AE43" s="35"/>
      <c r="AF43" s="35"/>
      <c r="AG43" s="35"/>
      <c r="AH43" s="35"/>
      <c r="AI43" s="35"/>
      <c r="AJ43" s="35"/>
      <c r="AK43" s="35"/>
      <c r="AL43" s="35"/>
      <c r="AM43" s="29"/>
    </row>
    <row r="44" spans="1:39" ht="12.65" customHeight="1" x14ac:dyDescent="0.3">
      <c r="A44" s="48">
        <v>0</v>
      </c>
      <c r="B44" s="53" cm="1">
        <f t="array" ref="B44">IF(MIN(ABS($O44:$AC44-B43))&lt;0.001,$A44,B43)</f>
        <v>0</v>
      </c>
      <c r="C44" s="53" cm="1">
        <f t="array" ref="C44">IF(MIN(ABS($O44:$AC44-C43))&lt;0.001,$A44,C43)</f>
        <v>0</v>
      </c>
      <c r="D44" s="53" cm="1">
        <f t="array" ref="D44">IF(MIN(ABS($O44:$AC44-D43))&lt;0.001,$A44,D43)</f>
        <v>-0.28571428571428598</v>
      </c>
      <c r="E44" s="53" cm="1">
        <f t="array" ref="E44">IF(MIN(ABS($O44:$AC44-E43))&lt;0.001,$A44,E43)</f>
        <v>0.2</v>
      </c>
      <c r="F44" s="53" cm="1">
        <f t="array" ref="F44">IF(MIN(ABS($O44:$AC44-F43))&lt;0.001,$A44,F43)</f>
        <v>-0.28571428571428598</v>
      </c>
      <c r="G44" s="53" cm="1">
        <f t="array" ref="G44">IF(MIN(ABS($O44:$AC44-G43))&lt;0.001,$A44,G43)</f>
        <v>-0.75</v>
      </c>
      <c r="H44" s="53" cm="1">
        <f t="array" ref="H44">IF(MIN(ABS($O44:$AC44-H43))&lt;0.001,$A44,H43)</f>
        <v>0.66669999999999996</v>
      </c>
      <c r="I44" s="53" cm="1">
        <f t="array" ref="I44">IF(MIN(ABS($O44:$AC44-I43))&lt;0.001,$A44,I43)</f>
        <v>-0.125</v>
      </c>
      <c r="J44" s="53" cm="1">
        <f t="array" ref="J44">IF(MIN(ABS($O44:$AC44-J43))&lt;0.001,$A44,J43)</f>
        <v>0</v>
      </c>
      <c r="K44" s="53" cm="1">
        <f t="array" ref="K44">IF(MIN(ABS($O44:$AC44-K43))&lt;0.001,$A44,K43)</f>
        <v>-0.28571428571428598</v>
      </c>
      <c r="L44" s="53" cm="1">
        <f t="array" ref="L44">IF(MIN(ABS($O44:$AC44-L43))&lt;0.001,$A44,L43)</f>
        <v>-0.2</v>
      </c>
      <c r="M44" s="53" cm="1">
        <f t="array" ref="M44">IF(MIN(ABS($O44:$AC44-M43))&lt;0.001,$A44,M43)</f>
        <v>0.125</v>
      </c>
      <c r="O44" s="51">
        <f>IF(ISBLANK(Rounding!B52),1000,Rounding!B52)</f>
        <v>4.1700000000000001E-2</v>
      </c>
      <c r="P44" s="51">
        <f>IF(ISBLANK(Rounding!C52),1000,Rounding!C52)</f>
        <v>2.0799999999999999E-2</v>
      </c>
      <c r="Q44" s="51">
        <f>IF(ISBLANK(Rounding!D52),1000,Rounding!D52)</f>
        <v>2.5000000000000001E-2</v>
      </c>
      <c r="R44" s="51">
        <f>IF(ISBLANK(Rounding!E52),1000,Rounding!E52)</f>
        <v>1.2500000000000001E-2</v>
      </c>
      <c r="S44" s="51">
        <f>IF(ISBLANK(Rounding!F52),1000,Rounding!F52)</f>
        <v>1000</v>
      </c>
      <c r="T44" s="51">
        <f>IF(ISBLANK(Rounding!G52),1000,Rounding!G52)</f>
        <v>1000</v>
      </c>
      <c r="U44" s="51">
        <f>IF(ISBLANK(Rounding!H52),1000,Rounding!H52)</f>
        <v>1000</v>
      </c>
      <c r="V44" s="51">
        <f>IF(ISBLANK(Rounding!I52),1000,Rounding!I52)</f>
        <v>1000</v>
      </c>
      <c r="W44" s="51">
        <f>IF(ISBLANK(Rounding!J52),1000,Rounding!J52)</f>
        <v>1000</v>
      </c>
      <c r="X44" s="51">
        <f>IF(ISBLANK(Rounding!K52),1000,Rounding!K52)</f>
        <v>1000</v>
      </c>
      <c r="Y44" s="51">
        <f>IF(ISBLANK(Rounding!L52),1000,Rounding!L52)</f>
        <v>1000</v>
      </c>
      <c r="Z44" s="51">
        <f>IF(ISBLANK(Rounding!M52),1000,Rounding!M52)</f>
        <v>1000</v>
      </c>
      <c r="AA44" s="51">
        <f>IF(ISBLANK(Rounding!N52),1000,Rounding!N52)</f>
        <v>1000</v>
      </c>
      <c r="AB44" s="51">
        <f>IF(ISBLANK(Rounding!O52),1000,Rounding!O52)</f>
        <v>1000</v>
      </c>
      <c r="AC44" s="51">
        <f>IF(ISBLANK(Rounding!P52),1000,Rounding!P52)</f>
        <v>1000</v>
      </c>
      <c r="AD44" s="35"/>
      <c r="AE44" s="35"/>
      <c r="AF44" s="35"/>
      <c r="AG44" s="35"/>
      <c r="AH44" s="35"/>
      <c r="AI44" s="35"/>
      <c r="AJ44" s="35"/>
      <c r="AK44" s="35"/>
      <c r="AL44" s="35"/>
      <c r="AM44" s="29"/>
    </row>
    <row r="45" spans="1:39" ht="12.65" customHeight="1" x14ac:dyDescent="0.3">
      <c r="O45" s="33"/>
      <c r="P45" s="34"/>
      <c r="Q45" s="34"/>
      <c r="R45" s="34"/>
      <c r="S45" s="34"/>
      <c r="T45" s="34"/>
      <c r="U45" s="34"/>
      <c r="V45" s="34"/>
      <c r="W45" s="34"/>
      <c r="X45" s="34"/>
      <c r="Y45" s="34"/>
      <c r="Z45" s="34"/>
      <c r="AA45" s="34"/>
      <c r="AB45" s="34"/>
      <c r="AC45" s="34"/>
      <c r="AD45" s="35"/>
      <c r="AE45" s="35"/>
      <c r="AF45" s="35"/>
      <c r="AG45" s="35"/>
      <c r="AH45" s="35"/>
      <c r="AI45" s="35"/>
      <c r="AJ45" s="35"/>
      <c r="AK45" s="35"/>
      <c r="AL45" s="35"/>
      <c r="AM45" s="29"/>
    </row>
    <row r="46" spans="1:39" ht="12.65" customHeight="1" x14ac:dyDescent="0.3">
      <c r="C46" s="52"/>
      <c r="D46" s="52"/>
    </row>
    <row r="47" spans="1:39" ht="12.65" customHeight="1" x14ac:dyDescent="0.3">
      <c r="C47" s="52"/>
    </row>
    <row r="48" spans="1:39" ht="12.65" customHeight="1" x14ac:dyDescent="0.3">
      <c r="C48" s="52"/>
    </row>
  </sheetData>
  <pageMargins left="0.7" right="0.7" top="0.75" bottom="0.75" header="0.3" footer="0.3"/>
  <pageSetup orientation="portrait" r:id="rId1"/>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52"/>
  <sheetViews>
    <sheetView showGridLines="0" zoomScale="70" zoomScaleNormal="70" workbookViewId="0">
      <selection activeCell="D50" sqref="D50"/>
    </sheetView>
  </sheetViews>
  <sheetFormatPr defaultColWidth="13.61328125" defaultRowHeight="12.45" x14ac:dyDescent="0.3"/>
  <cols>
    <col min="1" max="16384" width="13.61328125" style="32"/>
  </cols>
  <sheetData>
    <row r="2" spans="1:16" x14ac:dyDescent="0.3">
      <c r="A2" s="87" t="s">
        <v>60</v>
      </c>
      <c r="B2" s="111"/>
      <c r="C2" s="88"/>
      <c r="D2" s="88"/>
      <c r="E2" s="88"/>
      <c r="F2" s="88"/>
      <c r="G2" s="88"/>
      <c r="H2" s="88"/>
      <c r="I2" s="88"/>
      <c r="J2" s="88"/>
      <c r="K2" s="88"/>
      <c r="L2" s="88"/>
      <c r="M2" s="88"/>
      <c r="N2" s="88"/>
      <c r="O2" s="88"/>
      <c r="P2" s="88"/>
    </row>
    <row r="3" spans="1:16" x14ac:dyDescent="0.3">
      <c r="A3" s="108">
        <f>-1</f>
        <v>-1</v>
      </c>
      <c r="B3" s="112">
        <f>-9/10</f>
        <v>-0.9</v>
      </c>
      <c r="C3" s="110">
        <f>-43/48</f>
        <v>-0.89583333333333337</v>
      </c>
      <c r="D3" s="110">
        <f>-47/48</f>
        <v>-0.97916666666666663</v>
      </c>
      <c r="E3" s="110"/>
      <c r="F3" s="110"/>
      <c r="G3" s="110"/>
      <c r="H3" s="110"/>
      <c r="I3" s="110"/>
      <c r="J3" s="110"/>
      <c r="K3" s="110"/>
      <c r="L3" s="110"/>
      <c r="M3" s="110"/>
      <c r="N3" s="110"/>
      <c r="O3" s="110"/>
      <c r="P3" s="110"/>
    </row>
    <row r="4" spans="1:16" x14ac:dyDescent="0.3">
      <c r="A4" s="89">
        <f>-1/2</f>
        <v>-0.5</v>
      </c>
      <c r="B4" s="113">
        <v>-0.45833333333333331</v>
      </c>
      <c r="C4" s="88">
        <v>-0.4375</v>
      </c>
      <c r="D4" s="88">
        <v>-0.41666666666666669</v>
      </c>
      <c r="E4" s="88">
        <f>-19/48</f>
        <v>-0.39583333333333331</v>
      </c>
      <c r="F4" s="88">
        <f>-23/48</f>
        <v>-0.47916666666666669</v>
      </c>
      <c r="G4" s="88">
        <f>-8/17</f>
        <v>-0.47058823529411764</v>
      </c>
      <c r="H4" s="88">
        <f>-9/20</f>
        <v>-0.45</v>
      </c>
      <c r="I4" s="88">
        <f>-39/80</f>
        <v>-0.48749999999999999</v>
      </c>
      <c r="J4" s="88">
        <f>-13/24</f>
        <v>-0.54166666666666663</v>
      </c>
      <c r="K4" s="88">
        <f>-9/20</f>
        <v>-0.45</v>
      </c>
      <c r="L4" s="88">
        <f>-39/80</f>
        <v>-0.48749999999999999</v>
      </c>
      <c r="M4" s="88">
        <f>-13/24</f>
        <v>-0.54166666666666663</v>
      </c>
      <c r="N4" s="88">
        <f>-29/59</f>
        <v>-0.49152542372881358</v>
      </c>
      <c r="O4" s="88">
        <f>-41/80</f>
        <v>-0.51249999999999996</v>
      </c>
      <c r="P4" s="88">
        <f>-26/53</f>
        <v>-0.49056603773584906</v>
      </c>
    </row>
    <row r="5" spans="1:16" x14ac:dyDescent="0.3">
      <c r="A5" s="108">
        <f>-1/3</f>
        <v>-0.33333333333333331</v>
      </c>
      <c r="B5" s="112">
        <v>-0.32911392405063289</v>
      </c>
      <c r="C5" s="110">
        <v>-0.32500000000000001</v>
      </c>
      <c r="D5" s="110">
        <f>-3/10</f>
        <v>-0.3</v>
      </c>
      <c r="E5" s="110">
        <f>-7/18</f>
        <v>-0.3888888888888889</v>
      </c>
      <c r="F5" s="110">
        <f>-19/58</f>
        <v>-0.32758620689655171</v>
      </c>
      <c r="G5" s="110"/>
      <c r="H5" s="110"/>
      <c r="I5" s="110"/>
      <c r="J5" s="110"/>
      <c r="K5" s="110"/>
      <c r="L5" s="110"/>
      <c r="M5" s="110"/>
      <c r="N5" s="110"/>
      <c r="O5" s="110"/>
      <c r="P5" s="110"/>
    </row>
    <row r="6" spans="1:16" x14ac:dyDescent="0.3">
      <c r="A6" s="89">
        <f>-1/4</f>
        <v>-0.25</v>
      </c>
      <c r="B6" s="113">
        <v>-0.27083333333333298</v>
      </c>
      <c r="C6" s="88">
        <v>-0.24590163934426229</v>
      </c>
      <c r="D6" s="88">
        <v>-0.26666666666666666</v>
      </c>
      <c r="E6" s="88">
        <v>-0.2413793103448276</v>
      </c>
      <c r="F6" s="88">
        <v>-0.25423728813559321</v>
      </c>
      <c r="G6" s="88">
        <f>-3/11</f>
        <v>-0.27272727272727271</v>
      </c>
      <c r="H6" s="88">
        <f>-11/46</f>
        <v>-0.2391304347826087</v>
      </c>
      <c r="I6" s="88">
        <f>-17/69</f>
        <v>-0.24637681159420291</v>
      </c>
      <c r="J6" s="88">
        <f>-16/65</f>
        <v>-0.24615384615384617</v>
      </c>
      <c r="K6" s="88">
        <f>-8/33</f>
        <v>-0.24242424242424243</v>
      </c>
      <c r="L6" s="88"/>
      <c r="M6" s="88"/>
      <c r="N6" s="88"/>
      <c r="O6" s="88"/>
      <c r="P6" s="88"/>
    </row>
    <row r="7" spans="1:16" x14ac:dyDescent="0.3">
      <c r="A7" s="108">
        <f>-1/5</f>
        <v>-0.2</v>
      </c>
      <c r="B7" s="112">
        <v>-0.20833333333333334</v>
      </c>
      <c r="C7" s="110">
        <v>-0.22916666666666666</v>
      </c>
      <c r="D7" s="110">
        <f>-3/16</f>
        <v>-0.1875</v>
      </c>
      <c r="E7" s="110">
        <f>-9/40</f>
        <v>-0.22500000000000001</v>
      </c>
      <c r="F7" s="110">
        <f>-17/77</f>
        <v>-0.22077922077922077</v>
      </c>
      <c r="G7" s="110">
        <f>-19/97</f>
        <v>-0.19587628865979381</v>
      </c>
      <c r="H7" s="110">
        <v>-0.16250000000000001</v>
      </c>
      <c r="I7" s="110">
        <v>-0.17499999999999999</v>
      </c>
      <c r="J7" s="110">
        <f>-11/60</f>
        <v>-0.18333333333333332</v>
      </c>
      <c r="K7" s="110">
        <f>-7/31</f>
        <v>-0.22580645161290322</v>
      </c>
      <c r="L7" s="110">
        <f>-2/11</f>
        <v>-0.18181818181818182</v>
      </c>
      <c r="M7" s="110">
        <f>-15/76</f>
        <v>-0.19736842105263158</v>
      </c>
      <c r="N7" s="110">
        <f>-6/31</f>
        <v>-0.19354838709677419</v>
      </c>
      <c r="O7" s="110">
        <f>-15/73</f>
        <v>-0.20547945205479451</v>
      </c>
      <c r="P7" s="110"/>
    </row>
    <row r="8" spans="1:16" x14ac:dyDescent="0.3">
      <c r="A8" s="89">
        <f>-1/6</f>
        <v>-0.16666666666666666</v>
      </c>
      <c r="B8" s="113">
        <v>-0.16250000000000001</v>
      </c>
      <c r="C8" s="88">
        <v>-0.17499999999999999</v>
      </c>
      <c r="D8" s="88">
        <f>-15/91</f>
        <v>-0.16483516483516483</v>
      </c>
      <c r="E8" s="88">
        <f>14/87</f>
        <v>0.16091954022988506</v>
      </c>
      <c r="F8" s="88"/>
      <c r="G8" s="88"/>
      <c r="H8" s="88"/>
      <c r="I8" s="88"/>
      <c r="J8" s="88"/>
      <c r="K8" s="88"/>
      <c r="L8" s="88"/>
      <c r="M8" s="88"/>
      <c r="N8" s="88"/>
      <c r="O8" s="88"/>
      <c r="P8" s="88"/>
    </row>
    <row r="9" spans="1:16" x14ac:dyDescent="0.3">
      <c r="A9" s="108">
        <f>-1/7</f>
        <v>-0.14285714285714285</v>
      </c>
      <c r="B9" s="112">
        <v>-0.14583333333333334</v>
      </c>
      <c r="C9" s="110">
        <v>-0.13750000000000001</v>
      </c>
      <c r="D9" s="110">
        <f>-14/99</f>
        <v>-0.14141414141414141</v>
      </c>
      <c r="E9" s="110"/>
      <c r="F9" s="110"/>
      <c r="G9" s="110"/>
      <c r="H9" s="110"/>
      <c r="I9" s="110"/>
      <c r="J9" s="110"/>
      <c r="K9" s="110"/>
      <c r="L9" s="110"/>
      <c r="M9" s="110"/>
      <c r="N9" s="110"/>
      <c r="O9" s="110"/>
      <c r="P9" s="110"/>
    </row>
    <row r="10" spans="1:16" x14ac:dyDescent="0.3">
      <c r="A10" s="89">
        <f>-1/8</f>
        <v>-0.125</v>
      </c>
      <c r="B10" s="113">
        <v>-0.12903225806451613</v>
      </c>
      <c r="C10" s="88">
        <v>-0.12087912087912088</v>
      </c>
      <c r="D10" s="88">
        <f>-2/17</f>
        <v>-0.11764705882352941</v>
      </c>
      <c r="E10" s="88">
        <f>-12/97</f>
        <v>-0.12371134020618557</v>
      </c>
      <c r="F10" s="88">
        <f>-7/57</f>
        <v>-0.12280701754385964</v>
      </c>
      <c r="G10" s="88"/>
      <c r="H10" s="88"/>
      <c r="I10" s="88"/>
      <c r="J10" s="88"/>
      <c r="K10" s="88"/>
      <c r="L10" s="88"/>
      <c r="M10" s="88"/>
      <c r="N10" s="88"/>
      <c r="O10" s="88"/>
      <c r="P10" s="88"/>
    </row>
    <row r="11" spans="1:16" x14ac:dyDescent="0.3">
      <c r="A11" s="108">
        <f>-2/7</f>
        <v>-0.2857142857142857</v>
      </c>
      <c r="B11" s="112">
        <v>-0.25842696629213485</v>
      </c>
      <c r="C11" s="110">
        <f>-8/31</f>
        <v>-0.25806451612903225</v>
      </c>
      <c r="D11" s="110">
        <f>-7/24</f>
        <v>-0.29166666666666669</v>
      </c>
      <c r="E11" s="110">
        <f>-17/66</f>
        <v>-0.25757575757575757</v>
      </c>
      <c r="F11" s="110"/>
      <c r="G11" s="110"/>
      <c r="H11" s="110"/>
      <c r="I11" s="110"/>
      <c r="J11" s="110"/>
      <c r="K11" s="110"/>
      <c r="L11" s="110"/>
      <c r="M11" s="110"/>
      <c r="N11" s="110"/>
      <c r="O11" s="110"/>
      <c r="P11" s="110"/>
    </row>
    <row r="12" spans="1:16" x14ac:dyDescent="0.3">
      <c r="A12" s="89">
        <f>-1/12</f>
        <v>-8.3333333333333329E-2</v>
      </c>
      <c r="B12" s="113">
        <v>-7.8947368421052627E-2</v>
      </c>
      <c r="C12" s="88">
        <v>-8.1632653061224483E-2</v>
      </c>
      <c r="D12" s="88"/>
      <c r="E12" s="88"/>
      <c r="F12" s="88"/>
      <c r="G12" s="88"/>
      <c r="H12" s="88"/>
      <c r="I12" s="88"/>
      <c r="J12" s="88"/>
      <c r="K12" s="88"/>
      <c r="L12" s="88"/>
      <c r="M12" s="88"/>
      <c r="N12" s="88"/>
      <c r="O12" s="88"/>
      <c r="P12" s="88"/>
    </row>
    <row r="13" spans="1:16" x14ac:dyDescent="0.3">
      <c r="A13" s="108">
        <f>0</f>
        <v>0</v>
      </c>
      <c r="B13" s="112">
        <v>-4.1666666666666664E-2</v>
      </c>
      <c r="C13" s="110">
        <v>-2.0833333333333332E-2</v>
      </c>
      <c r="D13" s="110">
        <v>-2.5000000000000001E-2</v>
      </c>
      <c r="E13" s="110">
        <v>-1.2500000000000001E-2</v>
      </c>
      <c r="F13" s="110"/>
      <c r="G13" s="110"/>
      <c r="H13" s="110"/>
      <c r="I13" s="110"/>
      <c r="J13" s="110"/>
      <c r="K13" s="110"/>
      <c r="L13" s="110"/>
      <c r="M13" s="110"/>
      <c r="N13" s="110"/>
      <c r="O13" s="110"/>
      <c r="P13" s="110"/>
    </row>
    <row r="14" spans="1:16" x14ac:dyDescent="0.3">
      <c r="A14" s="40"/>
      <c r="B14" s="35"/>
      <c r="C14" s="38"/>
      <c r="D14" s="38"/>
      <c r="E14" s="38"/>
      <c r="F14" s="38"/>
      <c r="G14" s="38"/>
      <c r="H14" s="38"/>
      <c r="I14" s="38"/>
      <c r="J14" s="38"/>
      <c r="K14" s="38"/>
      <c r="L14" s="38"/>
      <c r="M14" s="38"/>
      <c r="N14" s="38"/>
      <c r="O14" s="38"/>
      <c r="P14" s="38"/>
    </row>
    <row r="15" spans="1:16" x14ac:dyDescent="0.3">
      <c r="A15" s="114" t="s">
        <v>61</v>
      </c>
      <c r="B15" s="115"/>
      <c r="C15" s="116"/>
      <c r="D15" s="116"/>
      <c r="E15" s="116"/>
      <c r="F15" s="116"/>
      <c r="G15" s="116"/>
      <c r="H15" s="116"/>
      <c r="I15" s="116"/>
      <c r="J15" s="116"/>
      <c r="K15" s="116"/>
      <c r="L15" s="116"/>
      <c r="M15" s="116"/>
      <c r="N15" s="116"/>
      <c r="O15" s="116"/>
      <c r="P15" s="117"/>
    </row>
    <row r="16" spans="1:16" x14ac:dyDescent="0.3">
      <c r="A16" s="41">
        <f>-1</f>
        <v>-1</v>
      </c>
      <c r="B16" s="42">
        <f t="shared" ref="B16:D17" si="0">ROUND(B3,4)</f>
        <v>-0.9</v>
      </c>
      <c r="C16" s="43">
        <f t="shared" si="0"/>
        <v>-0.89580000000000004</v>
      </c>
      <c r="D16" s="43">
        <f t="shared" si="0"/>
        <v>-0.97919999999999996</v>
      </c>
      <c r="E16" s="43"/>
      <c r="F16" s="43"/>
      <c r="G16" s="43"/>
      <c r="H16" s="43"/>
      <c r="I16" s="43"/>
      <c r="J16" s="43"/>
      <c r="K16" s="43"/>
      <c r="L16" s="43"/>
      <c r="M16" s="43"/>
      <c r="N16" s="43"/>
      <c r="O16" s="43"/>
      <c r="P16" s="44"/>
    </row>
    <row r="17" spans="1:16" x14ac:dyDescent="0.3">
      <c r="A17" s="104">
        <f>-1/2</f>
        <v>-0.5</v>
      </c>
      <c r="B17" s="105">
        <f t="shared" si="0"/>
        <v>-0.45829999999999999</v>
      </c>
      <c r="C17" s="106">
        <f t="shared" si="0"/>
        <v>-0.4375</v>
      </c>
      <c r="D17" s="106">
        <f t="shared" si="0"/>
        <v>-0.41670000000000001</v>
      </c>
      <c r="E17" s="106">
        <f t="shared" ref="E17:P17" si="1">ROUND(E4,4)</f>
        <v>-0.39579999999999999</v>
      </c>
      <c r="F17" s="106">
        <f t="shared" si="1"/>
        <v>-0.47920000000000001</v>
      </c>
      <c r="G17" s="106">
        <f t="shared" si="1"/>
        <v>-0.47060000000000002</v>
      </c>
      <c r="H17" s="106">
        <f t="shared" si="1"/>
        <v>-0.45</v>
      </c>
      <c r="I17" s="106">
        <f t="shared" si="1"/>
        <v>-0.48749999999999999</v>
      </c>
      <c r="J17" s="106">
        <f t="shared" si="1"/>
        <v>-0.54169999999999996</v>
      </c>
      <c r="K17" s="106">
        <f t="shared" si="1"/>
        <v>-0.45</v>
      </c>
      <c r="L17" s="106">
        <f t="shared" si="1"/>
        <v>-0.48749999999999999</v>
      </c>
      <c r="M17" s="106">
        <f t="shared" si="1"/>
        <v>-0.54169999999999996</v>
      </c>
      <c r="N17" s="106">
        <f t="shared" si="1"/>
        <v>-0.49149999999999999</v>
      </c>
      <c r="O17" s="106">
        <f t="shared" si="1"/>
        <v>-0.51249999999999996</v>
      </c>
      <c r="P17" s="107">
        <f t="shared" si="1"/>
        <v>-0.49059999999999998</v>
      </c>
    </row>
    <row r="18" spans="1:16" x14ac:dyDescent="0.3">
      <c r="A18" s="41">
        <f>-1/3</f>
        <v>-0.33333333333333331</v>
      </c>
      <c r="B18" s="42">
        <f t="shared" ref="B18:F24" si="2">ROUND(B5,4)</f>
        <v>-0.3291</v>
      </c>
      <c r="C18" s="43">
        <f t="shared" si="2"/>
        <v>-0.32500000000000001</v>
      </c>
      <c r="D18" s="43">
        <f t="shared" si="2"/>
        <v>-0.3</v>
      </c>
      <c r="E18" s="43">
        <f t="shared" si="2"/>
        <v>-0.38890000000000002</v>
      </c>
      <c r="F18" s="43">
        <f t="shared" si="2"/>
        <v>-0.3276</v>
      </c>
      <c r="G18" s="45"/>
      <c r="H18" s="43"/>
      <c r="I18" s="43"/>
      <c r="J18" s="43"/>
      <c r="K18" s="43"/>
      <c r="L18" s="43"/>
      <c r="M18" s="43"/>
      <c r="N18" s="43"/>
      <c r="O18" s="43"/>
      <c r="P18" s="44"/>
    </row>
    <row r="19" spans="1:16" x14ac:dyDescent="0.3">
      <c r="A19" s="104">
        <f>-1/4</f>
        <v>-0.25</v>
      </c>
      <c r="B19" s="105">
        <f t="shared" si="2"/>
        <v>-0.27079999999999999</v>
      </c>
      <c r="C19" s="106">
        <f t="shared" si="2"/>
        <v>-0.24590000000000001</v>
      </c>
      <c r="D19" s="106">
        <f t="shared" ref="D19:K20" si="3">ROUND(D6,4)</f>
        <v>-0.26669999999999999</v>
      </c>
      <c r="E19" s="106">
        <f t="shared" si="3"/>
        <v>-0.2414</v>
      </c>
      <c r="F19" s="106">
        <f t="shared" si="3"/>
        <v>-0.25419999999999998</v>
      </c>
      <c r="G19" s="106">
        <f t="shared" si="3"/>
        <v>-0.2727</v>
      </c>
      <c r="H19" s="106">
        <f t="shared" si="3"/>
        <v>-0.23910000000000001</v>
      </c>
      <c r="I19" s="106">
        <f t="shared" si="3"/>
        <v>-0.24640000000000001</v>
      </c>
      <c r="J19" s="106">
        <f t="shared" si="3"/>
        <v>-0.2462</v>
      </c>
      <c r="K19" s="106">
        <f t="shared" si="3"/>
        <v>-0.2424</v>
      </c>
      <c r="L19" s="106"/>
      <c r="M19" s="106"/>
      <c r="N19" s="106"/>
      <c r="O19" s="106"/>
      <c r="P19" s="107"/>
    </row>
    <row r="20" spans="1:16" x14ac:dyDescent="0.3">
      <c r="A20" s="41">
        <f>-1/5</f>
        <v>-0.2</v>
      </c>
      <c r="B20" s="42">
        <f t="shared" si="2"/>
        <v>-0.20830000000000001</v>
      </c>
      <c r="C20" s="43">
        <f t="shared" si="2"/>
        <v>-0.22919999999999999</v>
      </c>
      <c r="D20" s="43">
        <f t="shared" si="3"/>
        <v>-0.1875</v>
      </c>
      <c r="E20" s="43">
        <f t="shared" si="3"/>
        <v>-0.22500000000000001</v>
      </c>
      <c r="F20" s="43">
        <f t="shared" si="3"/>
        <v>-0.2208</v>
      </c>
      <c r="G20" s="43">
        <f t="shared" ref="G20:O20" si="4">ROUND(G7,4)</f>
        <v>-0.19589999999999999</v>
      </c>
      <c r="H20" s="43">
        <f t="shared" si="4"/>
        <v>-0.16250000000000001</v>
      </c>
      <c r="I20" s="43">
        <f t="shared" si="4"/>
        <v>-0.17499999999999999</v>
      </c>
      <c r="J20" s="43">
        <f t="shared" si="4"/>
        <v>-0.18329999999999999</v>
      </c>
      <c r="K20" s="43">
        <f t="shared" si="4"/>
        <v>-0.2258</v>
      </c>
      <c r="L20" s="43">
        <f t="shared" si="4"/>
        <v>-0.18179999999999999</v>
      </c>
      <c r="M20" s="43">
        <f t="shared" si="4"/>
        <v>-0.19739999999999999</v>
      </c>
      <c r="N20" s="43">
        <f t="shared" si="4"/>
        <v>-0.19350000000000001</v>
      </c>
      <c r="O20" s="43">
        <f t="shared" si="4"/>
        <v>-0.20549999999999999</v>
      </c>
      <c r="P20" s="44"/>
    </row>
    <row r="21" spans="1:16" x14ac:dyDescent="0.3">
      <c r="A21" s="104">
        <f>-1/6</f>
        <v>-0.16666666666666666</v>
      </c>
      <c r="B21" s="105">
        <f t="shared" si="2"/>
        <v>-0.16250000000000001</v>
      </c>
      <c r="C21" s="106">
        <f t="shared" si="2"/>
        <v>-0.17499999999999999</v>
      </c>
      <c r="D21" s="106">
        <f t="shared" si="2"/>
        <v>-0.1648</v>
      </c>
      <c r="E21" s="106">
        <f t="shared" si="2"/>
        <v>0.16089999999999999</v>
      </c>
      <c r="F21" s="106"/>
      <c r="G21" s="106"/>
      <c r="H21" s="106"/>
      <c r="I21" s="106"/>
      <c r="J21" s="106"/>
      <c r="K21" s="106"/>
      <c r="L21" s="106"/>
      <c r="M21" s="106"/>
      <c r="N21" s="106"/>
      <c r="O21" s="106"/>
      <c r="P21" s="107"/>
    </row>
    <row r="22" spans="1:16" x14ac:dyDescent="0.3">
      <c r="A22" s="41">
        <f>-1/7</f>
        <v>-0.14285714285714285</v>
      </c>
      <c r="B22" s="42">
        <f t="shared" si="2"/>
        <v>-0.14580000000000001</v>
      </c>
      <c r="C22" s="43">
        <f t="shared" si="2"/>
        <v>-0.13750000000000001</v>
      </c>
      <c r="D22" s="43">
        <f t="shared" si="2"/>
        <v>-0.1414</v>
      </c>
      <c r="E22" s="43"/>
      <c r="F22" s="43"/>
      <c r="G22" s="43"/>
      <c r="H22" s="43"/>
      <c r="I22" s="43"/>
      <c r="J22" s="43"/>
      <c r="K22" s="43"/>
      <c r="L22" s="43"/>
      <c r="M22" s="43"/>
      <c r="N22" s="43"/>
      <c r="O22" s="43"/>
      <c r="P22" s="44"/>
    </row>
    <row r="23" spans="1:16" x14ac:dyDescent="0.3">
      <c r="A23" s="104">
        <f>-1/8</f>
        <v>-0.125</v>
      </c>
      <c r="B23" s="105">
        <f t="shared" si="2"/>
        <v>-0.129</v>
      </c>
      <c r="C23" s="106">
        <f t="shared" si="2"/>
        <v>-0.12089999999999999</v>
      </c>
      <c r="D23" s="106">
        <f t="shared" si="2"/>
        <v>-0.1176</v>
      </c>
      <c r="E23" s="106">
        <f t="shared" si="2"/>
        <v>-0.1237</v>
      </c>
      <c r="F23" s="106">
        <f t="shared" si="2"/>
        <v>-0.12280000000000001</v>
      </c>
      <c r="G23" s="106"/>
      <c r="H23" s="106"/>
      <c r="I23" s="106"/>
      <c r="J23" s="106"/>
      <c r="K23" s="106"/>
      <c r="L23" s="106"/>
      <c r="M23" s="106"/>
      <c r="N23" s="106"/>
      <c r="O23" s="106"/>
      <c r="P23" s="107"/>
    </row>
    <row r="24" spans="1:16" x14ac:dyDescent="0.3">
      <c r="A24" s="41">
        <f>-2/7</f>
        <v>-0.2857142857142857</v>
      </c>
      <c r="B24" s="42">
        <f t="shared" si="2"/>
        <v>-0.25840000000000002</v>
      </c>
      <c r="C24" s="42">
        <f t="shared" si="2"/>
        <v>-0.2581</v>
      </c>
      <c r="D24" s="42">
        <f t="shared" si="2"/>
        <v>-0.29170000000000001</v>
      </c>
      <c r="E24" s="42">
        <f t="shared" si="2"/>
        <v>-0.2576</v>
      </c>
      <c r="F24" s="43"/>
      <c r="G24" s="43"/>
      <c r="H24" s="43"/>
      <c r="I24" s="43"/>
      <c r="J24" s="43"/>
      <c r="K24" s="43"/>
      <c r="L24" s="43"/>
      <c r="M24" s="43"/>
      <c r="N24" s="43"/>
      <c r="O24" s="43"/>
      <c r="P24" s="44"/>
    </row>
    <row r="25" spans="1:16" x14ac:dyDescent="0.3">
      <c r="A25" s="104">
        <f>-1/12</f>
        <v>-8.3333333333333329E-2</v>
      </c>
      <c r="B25" s="105">
        <f>ROUND(B12,4)</f>
        <v>-7.8899999999999998E-2</v>
      </c>
      <c r="C25" s="105">
        <f>ROUND(C12,4)</f>
        <v>-8.1600000000000006E-2</v>
      </c>
      <c r="D25" s="106"/>
      <c r="E25" s="106"/>
      <c r="F25" s="106"/>
      <c r="G25" s="106"/>
      <c r="H25" s="106"/>
      <c r="I25" s="106"/>
      <c r="J25" s="106"/>
      <c r="K25" s="106"/>
      <c r="L25" s="106"/>
      <c r="M25" s="106"/>
      <c r="N25" s="106"/>
      <c r="O25" s="106"/>
      <c r="P25" s="107"/>
    </row>
    <row r="26" spans="1:16" x14ac:dyDescent="0.3">
      <c r="A26" s="118">
        <f>0</f>
        <v>0</v>
      </c>
      <c r="B26" s="46">
        <f>ROUND(B13,4)</f>
        <v>-4.1700000000000001E-2</v>
      </c>
      <c r="C26" s="47">
        <f>ROUND(C13,4)</f>
        <v>-2.0799999999999999E-2</v>
      </c>
      <c r="D26" s="47">
        <f>ROUND(D13,4)</f>
        <v>-2.5000000000000001E-2</v>
      </c>
      <c r="E26" s="47">
        <f>ROUND(E13,4)</f>
        <v>-1.2500000000000001E-2</v>
      </c>
      <c r="F26" s="47"/>
      <c r="G26" s="47"/>
      <c r="H26" s="47"/>
      <c r="I26" s="47"/>
      <c r="J26" s="47"/>
      <c r="K26" s="47"/>
      <c r="L26" s="47"/>
      <c r="M26" s="47"/>
      <c r="N26" s="47"/>
      <c r="O26" s="47"/>
      <c r="P26" s="50"/>
    </row>
    <row r="27" spans="1:16" x14ac:dyDescent="0.3">
      <c r="A27" s="39"/>
      <c r="B27" s="38"/>
    </row>
    <row r="28" spans="1:16" x14ac:dyDescent="0.3">
      <c r="A28" s="87" t="s">
        <v>62</v>
      </c>
      <c r="B28" s="90"/>
      <c r="C28" s="88"/>
      <c r="D28" s="88"/>
      <c r="E28" s="88"/>
      <c r="F28" s="88"/>
      <c r="G28" s="88"/>
      <c r="H28" s="88"/>
      <c r="I28" s="88"/>
      <c r="J28" s="88"/>
      <c r="K28" s="88"/>
      <c r="L28" s="88"/>
      <c r="M28" s="88"/>
      <c r="N28" s="88"/>
      <c r="O28" s="88"/>
      <c r="P28" s="88"/>
    </row>
    <row r="29" spans="1:16" x14ac:dyDescent="0.3">
      <c r="A29" s="108">
        <f>1</f>
        <v>1</v>
      </c>
      <c r="B29" s="109">
        <f>B3-2*B3</f>
        <v>0.9</v>
      </c>
      <c r="C29" s="110">
        <f t="shared" ref="C29:D29" si="5">C3-2*C3</f>
        <v>0.89583333333333337</v>
      </c>
      <c r="D29" s="110">
        <f t="shared" si="5"/>
        <v>0.97916666666666663</v>
      </c>
      <c r="E29" s="110"/>
      <c r="F29" s="110"/>
      <c r="G29" s="110"/>
      <c r="H29" s="110"/>
      <c r="I29" s="110"/>
      <c r="J29" s="110"/>
      <c r="K29" s="110"/>
      <c r="L29" s="110"/>
      <c r="M29" s="110"/>
      <c r="N29" s="110"/>
      <c r="O29" s="110"/>
      <c r="P29" s="110"/>
    </row>
    <row r="30" spans="1:16" x14ac:dyDescent="0.3">
      <c r="A30" s="89">
        <f>1/2</f>
        <v>0.5</v>
      </c>
      <c r="B30" s="90">
        <f t="shared" ref="B30:P39" si="6">B4-2*B4</f>
        <v>0.45833333333333331</v>
      </c>
      <c r="C30" s="88">
        <f t="shared" si="6"/>
        <v>0.4375</v>
      </c>
      <c r="D30" s="88">
        <f t="shared" si="6"/>
        <v>0.41666666666666669</v>
      </c>
      <c r="E30" s="88">
        <f t="shared" si="6"/>
        <v>0.39583333333333331</v>
      </c>
      <c r="F30" s="88">
        <f t="shared" si="6"/>
        <v>0.47916666666666669</v>
      </c>
      <c r="G30" s="88">
        <f t="shared" si="6"/>
        <v>0.47058823529411764</v>
      </c>
      <c r="H30" s="88">
        <f t="shared" si="6"/>
        <v>0.45</v>
      </c>
      <c r="I30" s="88">
        <f t="shared" si="6"/>
        <v>0.48749999999999999</v>
      </c>
      <c r="J30" s="88">
        <f t="shared" si="6"/>
        <v>0.54166666666666663</v>
      </c>
      <c r="K30" s="88">
        <f t="shared" si="6"/>
        <v>0.45</v>
      </c>
      <c r="L30" s="88">
        <f t="shared" si="6"/>
        <v>0.48749999999999999</v>
      </c>
      <c r="M30" s="88">
        <f t="shared" si="6"/>
        <v>0.54166666666666663</v>
      </c>
      <c r="N30" s="88">
        <f t="shared" si="6"/>
        <v>0.49152542372881358</v>
      </c>
      <c r="O30" s="88">
        <f t="shared" si="6"/>
        <v>0.51249999999999996</v>
      </c>
      <c r="P30" s="88">
        <f t="shared" si="6"/>
        <v>0.49056603773584906</v>
      </c>
    </row>
    <row r="31" spans="1:16" x14ac:dyDescent="0.3">
      <c r="A31" s="108">
        <f>1/3</f>
        <v>0.33333333333333331</v>
      </c>
      <c r="B31" s="109">
        <f t="shared" si="6"/>
        <v>0.32911392405063289</v>
      </c>
      <c r="C31" s="110">
        <f t="shared" si="6"/>
        <v>0.32500000000000001</v>
      </c>
      <c r="D31" s="110">
        <f t="shared" si="6"/>
        <v>0.3</v>
      </c>
      <c r="E31" s="110">
        <f t="shared" si="6"/>
        <v>0.3888888888888889</v>
      </c>
      <c r="F31" s="110">
        <f t="shared" si="6"/>
        <v>0.32758620689655171</v>
      </c>
      <c r="G31" s="110"/>
      <c r="H31" s="110"/>
      <c r="I31" s="110"/>
      <c r="J31" s="110"/>
      <c r="K31" s="110"/>
      <c r="L31" s="110"/>
      <c r="M31" s="110"/>
      <c r="N31" s="110"/>
      <c r="O31" s="110"/>
      <c r="P31" s="110"/>
    </row>
    <row r="32" spans="1:16" x14ac:dyDescent="0.3">
      <c r="A32" s="89">
        <f>1/4</f>
        <v>0.25</v>
      </c>
      <c r="B32" s="90">
        <f t="shared" si="6"/>
        <v>0.27083333333333298</v>
      </c>
      <c r="C32" s="88">
        <f t="shared" si="6"/>
        <v>0.24590163934426229</v>
      </c>
      <c r="D32" s="88">
        <f t="shared" si="6"/>
        <v>0.26666666666666666</v>
      </c>
      <c r="E32" s="88">
        <f t="shared" si="6"/>
        <v>0.2413793103448276</v>
      </c>
      <c r="F32" s="88">
        <f t="shared" si="6"/>
        <v>0.25423728813559321</v>
      </c>
      <c r="G32" s="88">
        <f t="shared" si="6"/>
        <v>0.27272727272727271</v>
      </c>
      <c r="H32" s="88">
        <f t="shared" si="6"/>
        <v>0.2391304347826087</v>
      </c>
      <c r="I32" s="88">
        <f t="shared" si="6"/>
        <v>0.24637681159420291</v>
      </c>
      <c r="J32" s="88">
        <f t="shared" si="6"/>
        <v>0.24615384615384617</v>
      </c>
      <c r="K32" s="88">
        <f t="shared" si="6"/>
        <v>0.24242424242424243</v>
      </c>
      <c r="L32" s="88"/>
      <c r="M32" s="88"/>
      <c r="N32" s="88"/>
      <c r="O32" s="88"/>
      <c r="P32" s="88"/>
    </row>
    <row r="33" spans="1:16" x14ac:dyDescent="0.3">
      <c r="A33" s="108">
        <f>1/5</f>
        <v>0.2</v>
      </c>
      <c r="B33" s="109">
        <f t="shared" si="6"/>
        <v>0.20833333333333334</v>
      </c>
      <c r="C33" s="110">
        <f t="shared" si="6"/>
        <v>0.22916666666666666</v>
      </c>
      <c r="D33" s="110">
        <f t="shared" si="6"/>
        <v>0.1875</v>
      </c>
      <c r="E33" s="110">
        <f t="shared" si="6"/>
        <v>0.22500000000000001</v>
      </c>
      <c r="F33" s="110">
        <f t="shared" si="6"/>
        <v>0.22077922077922077</v>
      </c>
      <c r="G33" s="110">
        <f t="shared" si="6"/>
        <v>0.19587628865979381</v>
      </c>
      <c r="H33" s="110">
        <f t="shared" si="6"/>
        <v>0.16250000000000001</v>
      </c>
      <c r="I33" s="110">
        <f t="shared" si="6"/>
        <v>0.17499999999999999</v>
      </c>
      <c r="J33" s="110">
        <f t="shared" si="6"/>
        <v>0.18333333333333332</v>
      </c>
      <c r="K33" s="110">
        <f t="shared" si="6"/>
        <v>0.22580645161290322</v>
      </c>
      <c r="L33" s="110">
        <f t="shared" si="6"/>
        <v>0.18181818181818182</v>
      </c>
      <c r="M33" s="110">
        <f t="shared" si="6"/>
        <v>0.19736842105263158</v>
      </c>
      <c r="N33" s="110">
        <f t="shared" si="6"/>
        <v>0.19354838709677419</v>
      </c>
      <c r="O33" s="110">
        <f t="shared" si="6"/>
        <v>0.20547945205479451</v>
      </c>
      <c r="P33" s="110"/>
    </row>
    <row r="34" spans="1:16" x14ac:dyDescent="0.3">
      <c r="A34" s="89">
        <f>1/6</f>
        <v>0.16666666666666666</v>
      </c>
      <c r="B34" s="90">
        <f t="shared" si="6"/>
        <v>0.16250000000000001</v>
      </c>
      <c r="C34" s="88">
        <f t="shared" si="6"/>
        <v>0.17499999999999999</v>
      </c>
      <c r="D34" s="88">
        <f t="shared" si="6"/>
        <v>0.16483516483516483</v>
      </c>
      <c r="E34" s="88">
        <f t="shared" si="6"/>
        <v>-0.16091954022988506</v>
      </c>
      <c r="F34" s="88"/>
      <c r="G34" s="88"/>
      <c r="H34" s="88"/>
      <c r="I34" s="88"/>
      <c r="J34" s="88"/>
      <c r="K34" s="88"/>
      <c r="L34" s="88"/>
      <c r="M34" s="88"/>
      <c r="N34" s="88"/>
      <c r="O34" s="88"/>
      <c r="P34" s="88"/>
    </row>
    <row r="35" spans="1:16" x14ac:dyDescent="0.3">
      <c r="A35" s="108">
        <f>1/7</f>
        <v>0.14285714285714285</v>
      </c>
      <c r="B35" s="109">
        <f t="shared" si="6"/>
        <v>0.14583333333333334</v>
      </c>
      <c r="C35" s="110">
        <f t="shared" si="6"/>
        <v>0.13750000000000001</v>
      </c>
      <c r="D35" s="110">
        <f t="shared" si="6"/>
        <v>0.14141414141414141</v>
      </c>
      <c r="E35" s="110"/>
      <c r="F35" s="110"/>
      <c r="G35" s="110"/>
      <c r="H35" s="110"/>
      <c r="I35" s="110"/>
      <c r="J35" s="110"/>
      <c r="K35" s="110"/>
      <c r="L35" s="110"/>
      <c r="M35" s="110"/>
      <c r="N35" s="110"/>
      <c r="O35" s="110"/>
      <c r="P35" s="110"/>
    </row>
    <row r="36" spans="1:16" x14ac:dyDescent="0.3">
      <c r="A36" s="89">
        <f>1/8</f>
        <v>0.125</v>
      </c>
      <c r="B36" s="90">
        <f t="shared" si="6"/>
        <v>0.12903225806451613</v>
      </c>
      <c r="C36" s="88">
        <f t="shared" si="6"/>
        <v>0.12087912087912088</v>
      </c>
      <c r="D36" s="88">
        <f t="shared" si="6"/>
        <v>0.11764705882352941</v>
      </c>
      <c r="E36" s="88">
        <f t="shared" si="6"/>
        <v>0.12371134020618557</v>
      </c>
      <c r="F36" s="88">
        <f t="shared" si="6"/>
        <v>0.12280701754385964</v>
      </c>
      <c r="G36" s="88"/>
      <c r="H36" s="88"/>
      <c r="I36" s="88"/>
      <c r="J36" s="88"/>
      <c r="K36" s="88"/>
      <c r="L36" s="88"/>
      <c r="M36" s="88"/>
      <c r="N36" s="88"/>
      <c r="O36" s="88"/>
      <c r="P36" s="88"/>
    </row>
    <row r="37" spans="1:16" x14ac:dyDescent="0.3">
      <c r="A37" s="108">
        <f>2/7</f>
        <v>0.2857142857142857</v>
      </c>
      <c r="B37" s="109">
        <f t="shared" si="6"/>
        <v>0.25842696629213485</v>
      </c>
      <c r="C37" s="109">
        <f t="shared" si="6"/>
        <v>0.25806451612903225</v>
      </c>
      <c r="D37" s="109">
        <f t="shared" si="6"/>
        <v>0.29166666666666669</v>
      </c>
      <c r="E37" s="109">
        <f t="shared" si="6"/>
        <v>0.25757575757575757</v>
      </c>
      <c r="F37" s="110"/>
      <c r="G37" s="110"/>
      <c r="H37" s="110"/>
      <c r="I37" s="110"/>
      <c r="J37" s="110"/>
      <c r="K37" s="110"/>
      <c r="L37" s="110"/>
      <c r="M37" s="110"/>
      <c r="N37" s="110"/>
      <c r="O37" s="110"/>
      <c r="P37" s="110"/>
    </row>
    <row r="38" spans="1:16" x14ac:dyDescent="0.3">
      <c r="A38" s="89">
        <f>1/12</f>
        <v>8.3333333333333329E-2</v>
      </c>
      <c r="B38" s="90">
        <f t="shared" si="6"/>
        <v>7.8947368421052627E-2</v>
      </c>
      <c r="C38" s="90">
        <f t="shared" si="6"/>
        <v>8.1632653061224483E-2</v>
      </c>
      <c r="D38" s="88"/>
      <c r="E38" s="88"/>
      <c r="F38" s="88"/>
      <c r="G38" s="88"/>
      <c r="H38" s="88"/>
      <c r="I38" s="88"/>
      <c r="J38" s="88"/>
      <c r="K38" s="88"/>
      <c r="L38" s="88"/>
      <c r="M38" s="88"/>
      <c r="N38" s="88"/>
      <c r="O38" s="88"/>
      <c r="P38" s="88"/>
    </row>
    <row r="39" spans="1:16" x14ac:dyDescent="0.3">
      <c r="A39" s="108">
        <v>0</v>
      </c>
      <c r="B39" s="109">
        <f t="shared" si="6"/>
        <v>4.1666666666666664E-2</v>
      </c>
      <c r="C39" s="110">
        <f t="shared" si="6"/>
        <v>2.0833333333333332E-2</v>
      </c>
      <c r="D39" s="110">
        <f t="shared" si="6"/>
        <v>2.5000000000000001E-2</v>
      </c>
      <c r="E39" s="110">
        <f t="shared" si="6"/>
        <v>1.2500000000000001E-2</v>
      </c>
      <c r="F39" s="110"/>
      <c r="G39" s="110"/>
      <c r="H39" s="110"/>
      <c r="I39" s="110"/>
      <c r="J39" s="110"/>
      <c r="K39" s="110"/>
      <c r="L39" s="110"/>
      <c r="M39" s="110"/>
      <c r="N39" s="110"/>
      <c r="O39" s="110"/>
      <c r="P39" s="110"/>
    </row>
    <row r="40" spans="1:16" x14ac:dyDescent="0.3">
      <c r="A40" s="39"/>
      <c r="B40" s="38"/>
    </row>
    <row r="41" spans="1:16" x14ac:dyDescent="0.3">
      <c r="A41" s="114" t="s">
        <v>63</v>
      </c>
      <c r="B41" s="115"/>
      <c r="C41" s="116"/>
      <c r="D41" s="116"/>
      <c r="E41" s="116"/>
      <c r="F41" s="116"/>
      <c r="G41" s="116"/>
      <c r="H41" s="116"/>
      <c r="I41" s="116"/>
      <c r="J41" s="116"/>
      <c r="K41" s="116"/>
      <c r="L41" s="116"/>
      <c r="M41" s="116"/>
      <c r="N41" s="116"/>
      <c r="O41" s="116"/>
      <c r="P41" s="117"/>
    </row>
    <row r="42" spans="1:16" x14ac:dyDescent="0.3">
      <c r="A42" s="41">
        <f>1</f>
        <v>1</v>
      </c>
      <c r="B42" s="42">
        <f>ROUND(B29,4)</f>
        <v>0.9</v>
      </c>
      <c r="C42" s="43">
        <f t="shared" ref="C42:D42" si="7">ROUND(C29,4)</f>
        <v>0.89580000000000004</v>
      </c>
      <c r="D42" s="43">
        <f t="shared" si="7"/>
        <v>0.97919999999999996</v>
      </c>
      <c r="E42" s="43"/>
      <c r="F42" s="43"/>
      <c r="G42" s="43"/>
      <c r="H42" s="43"/>
      <c r="I42" s="43"/>
      <c r="J42" s="43"/>
      <c r="K42" s="43"/>
      <c r="L42" s="43"/>
      <c r="M42" s="43"/>
      <c r="N42" s="43"/>
      <c r="O42" s="43"/>
      <c r="P42" s="44"/>
    </row>
    <row r="43" spans="1:16" x14ac:dyDescent="0.3">
      <c r="A43" s="104">
        <f>1/2</f>
        <v>0.5</v>
      </c>
      <c r="B43" s="105">
        <f t="shared" ref="B43:P52" si="8">ROUND(B30,4)</f>
        <v>0.45829999999999999</v>
      </c>
      <c r="C43" s="106">
        <f t="shared" si="8"/>
        <v>0.4375</v>
      </c>
      <c r="D43" s="106">
        <f t="shared" si="8"/>
        <v>0.41670000000000001</v>
      </c>
      <c r="E43" s="106">
        <f t="shared" si="8"/>
        <v>0.39579999999999999</v>
      </c>
      <c r="F43" s="106">
        <f t="shared" si="8"/>
        <v>0.47920000000000001</v>
      </c>
      <c r="G43" s="106">
        <f t="shared" si="8"/>
        <v>0.47060000000000002</v>
      </c>
      <c r="H43" s="106">
        <f t="shared" si="8"/>
        <v>0.45</v>
      </c>
      <c r="I43" s="106">
        <f t="shared" si="8"/>
        <v>0.48749999999999999</v>
      </c>
      <c r="J43" s="106">
        <f t="shared" si="8"/>
        <v>0.54169999999999996</v>
      </c>
      <c r="K43" s="106">
        <f t="shared" si="8"/>
        <v>0.45</v>
      </c>
      <c r="L43" s="106">
        <f t="shared" si="8"/>
        <v>0.48749999999999999</v>
      </c>
      <c r="M43" s="106">
        <f t="shared" si="8"/>
        <v>0.54169999999999996</v>
      </c>
      <c r="N43" s="106">
        <f t="shared" si="8"/>
        <v>0.49149999999999999</v>
      </c>
      <c r="O43" s="106">
        <f t="shared" si="8"/>
        <v>0.51249999999999996</v>
      </c>
      <c r="P43" s="107">
        <f t="shared" si="8"/>
        <v>0.49059999999999998</v>
      </c>
    </row>
    <row r="44" spans="1:16" x14ac:dyDescent="0.3">
      <c r="A44" s="41">
        <f>1/3</f>
        <v>0.33333333333333331</v>
      </c>
      <c r="B44" s="42">
        <f t="shared" si="8"/>
        <v>0.3291</v>
      </c>
      <c r="C44" s="43">
        <f t="shared" si="8"/>
        <v>0.32500000000000001</v>
      </c>
      <c r="D44" s="43">
        <f t="shared" si="8"/>
        <v>0.3</v>
      </c>
      <c r="E44" s="43">
        <f t="shared" si="8"/>
        <v>0.38890000000000002</v>
      </c>
      <c r="F44" s="43">
        <f t="shared" si="8"/>
        <v>0.3276</v>
      </c>
      <c r="G44" s="45"/>
      <c r="H44" s="43"/>
      <c r="I44" s="43"/>
      <c r="J44" s="43"/>
      <c r="K44" s="43"/>
      <c r="L44" s="43"/>
      <c r="M44" s="43"/>
      <c r="N44" s="43"/>
      <c r="O44" s="43"/>
      <c r="P44" s="44"/>
    </row>
    <row r="45" spans="1:16" x14ac:dyDescent="0.3">
      <c r="A45" s="104">
        <f>1/4</f>
        <v>0.25</v>
      </c>
      <c r="B45" s="105">
        <f t="shared" si="8"/>
        <v>0.27079999999999999</v>
      </c>
      <c r="C45" s="106">
        <f t="shared" si="8"/>
        <v>0.24590000000000001</v>
      </c>
      <c r="D45" s="106">
        <f t="shared" si="8"/>
        <v>0.26669999999999999</v>
      </c>
      <c r="E45" s="106">
        <f t="shared" si="8"/>
        <v>0.2414</v>
      </c>
      <c r="F45" s="106">
        <f t="shared" si="8"/>
        <v>0.25419999999999998</v>
      </c>
      <c r="G45" s="106">
        <f t="shared" si="8"/>
        <v>0.2727</v>
      </c>
      <c r="H45" s="106">
        <f t="shared" si="8"/>
        <v>0.23910000000000001</v>
      </c>
      <c r="I45" s="106">
        <f t="shared" si="8"/>
        <v>0.24640000000000001</v>
      </c>
      <c r="J45" s="106">
        <f t="shared" si="8"/>
        <v>0.2462</v>
      </c>
      <c r="K45" s="106">
        <f t="shared" si="8"/>
        <v>0.2424</v>
      </c>
      <c r="L45" s="106"/>
      <c r="M45" s="106"/>
      <c r="N45" s="106"/>
      <c r="O45" s="106"/>
      <c r="P45" s="107"/>
    </row>
    <row r="46" spans="1:16" x14ac:dyDescent="0.3">
      <c r="A46" s="41">
        <f>1/5</f>
        <v>0.2</v>
      </c>
      <c r="B46" s="42">
        <f t="shared" si="8"/>
        <v>0.20830000000000001</v>
      </c>
      <c r="C46" s="43">
        <f t="shared" si="8"/>
        <v>0.22919999999999999</v>
      </c>
      <c r="D46" s="43">
        <f t="shared" si="8"/>
        <v>0.1875</v>
      </c>
      <c r="E46" s="43">
        <f t="shared" si="8"/>
        <v>0.22500000000000001</v>
      </c>
      <c r="F46" s="43">
        <f t="shared" si="8"/>
        <v>0.2208</v>
      </c>
      <c r="G46" s="43">
        <f t="shared" si="8"/>
        <v>0.19589999999999999</v>
      </c>
      <c r="H46" s="43">
        <f t="shared" si="8"/>
        <v>0.16250000000000001</v>
      </c>
      <c r="I46" s="43">
        <f t="shared" si="8"/>
        <v>0.17499999999999999</v>
      </c>
      <c r="J46" s="43">
        <f t="shared" si="8"/>
        <v>0.18329999999999999</v>
      </c>
      <c r="K46" s="43">
        <f t="shared" si="8"/>
        <v>0.2258</v>
      </c>
      <c r="L46" s="43">
        <f t="shared" si="8"/>
        <v>0.18179999999999999</v>
      </c>
      <c r="M46" s="43">
        <f t="shared" si="8"/>
        <v>0.19739999999999999</v>
      </c>
      <c r="N46" s="43">
        <f t="shared" si="8"/>
        <v>0.19350000000000001</v>
      </c>
      <c r="O46" s="43">
        <f t="shared" si="8"/>
        <v>0.20549999999999999</v>
      </c>
      <c r="P46" s="44"/>
    </row>
    <row r="47" spans="1:16" x14ac:dyDescent="0.3">
      <c r="A47" s="104">
        <f>1/6</f>
        <v>0.16666666666666666</v>
      </c>
      <c r="B47" s="105">
        <f t="shared" si="8"/>
        <v>0.16250000000000001</v>
      </c>
      <c r="C47" s="106">
        <f t="shared" si="8"/>
        <v>0.17499999999999999</v>
      </c>
      <c r="D47" s="106">
        <f t="shared" si="8"/>
        <v>0.1648</v>
      </c>
      <c r="E47" s="106">
        <f t="shared" si="8"/>
        <v>-0.16089999999999999</v>
      </c>
      <c r="F47" s="106"/>
      <c r="G47" s="106"/>
      <c r="H47" s="106"/>
      <c r="I47" s="106"/>
      <c r="J47" s="106"/>
      <c r="K47" s="106"/>
      <c r="L47" s="106"/>
      <c r="M47" s="106"/>
      <c r="N47" s="106"/>
      <c r="O47" s="106"/>
      <c r="P47" s="107"/>
    </row>
    <row r="48" spans="1:16" x14ac:dyDescent="0.3">
      <c r="A48" s="41">
        <f>1/7</f>
        <v>0.14285714285714285</v>
      </c>
      <c r="B48" s="42">
        <f t="shared" si="8"/>
        <v>0.14580000000000001</v>
      </c>
      <c r="C48" s="43">
        <f t="shared" si="8"/>
        <v>0.13750000000000001</v>
      </c>
      <c r="D48" s="43">
        <f t="shared" si="8"/>
        <v>0.1414</v>
      </c>
      <c r="E48" s="43"/>
      <c r="F48" s="43"/>
      <c r="G48" s="43"/>
      <c r="H48" s="43"/>
      <c r="I48" s="43"/>
      <c r="J48" s="43"/>
      <c r="K48" s="43"/>
      <c r="L48" s="43"/>
      <c r="M48" s="43"/>
      <c r="N48" s="43"/>
      <c r="O48" s="43"/>
      <c r="P48" s="44"/>
    </row>
    <row r="49" spans="1:16" x14ac:dyDescent="0.3">
      <c r="A49" s="104">
        <f>1/8</f>
        <v>0.125</v>
      </c>
      <c r="B49" s="105">
        <f t="shared" si="8"/>
        <v>0.129</v>
      </c>
      <c r="C49" s="106">
        <f t="shared" si="8"/>
        <v>0.12089999999999999</v>
      </c>
      <c r="D49" s="106">
        <f t="shared" si="8"/>
        <v>0.1176</v>
      </c>
      <c r="E49" s="106">
        <f t="shared" si="8"/>
        <v>0.1237</v>
      </c>
      <c r="F49" s="106">
        <f t="shared" si="8"/>
        <v>0.12280000000000001</v>
      </c>
      <c r="G49" s="106"/>
      <c r="H49" s="106"/>
      <c r="I49" s="106"/>
      <c r="J49" s="106"/>
      <c r="K49" s="106"/>
      <c r="L49" s="106"/>
      <c r="M49" s="106"/>
      <c r="N49" s="106"/>
      <c r="O49" s="106"/>
      <c r="P49" s="107"/>
    </row>
    <row r="50" spans="1:16" x14ac:dyDescent="0.3">
      <c r="A50" s="41">
        <f>2/7</f>
        <v>0.2857142857142857</v>
      </c>
      <c r="B50" s="42">
        <f t="shared" si="8"/>
        <v>0.25840000000000002</v>
      </c>
      <c r="C50" s="42">
        <f t="shared" si="8"/>
        <v>0.2581</v>
      </c>
      <c r="D50" s="42">
        <f t="shared" si="8"/>
        <v>0.29170000000000001</v>
      </c>
      <c r="E50" s="42">
        <f t="shared" si="8"/>
        <v>0.2576</v>
      </c>
      <c r="F50" s="43"/>
      <c r="G50" s="43"/>
      <c r="H50" s="43"/>
      <c r="I50" s="43"/>
      <c r="J50" s="43"/>
      <c r="K50" s="43"/>
      <c r="L50" s="43"/>
      <c r="M50" s="43"/>
      <c r="N50" s="43"/>
      <c r="O50" s="43"/>
      <c r="P50" s="44"/>
    </row>
    <row r="51" spans="1:16" x14ac:dyDescent="0.3">
      <c r="A51" s="104">
        <f>1/12</f>
        <v>8.3333333333333329E-2</v>
      </c>
      <c r="B51" s="105">
        <f t="shared" si="8"/>
        <v>7.8899999999999998E-2</v>
      </c>
      <c r="C51" s="105">
        <f t="shared" si="8"/>
        <v>8.1600000000000006E-2</v>
      </c>
      <c r="D51" s="106"/>
      <c r="E51" s="106"/>
      <c r="F51" s="106"/>
      <c r="G51" s="106"/>
      <c r="H51" s="106"/>
      <c r="I51" s="106"/>
      <c r="J51" s="106"/>
      <c r="K51" s="106"/>
      <c r="L51" s="106"/>
      <c r="M51" s="106"/>
      <c r="N51" s="106"/>
      <c r="O51" s="106"/>
      <c r="P51" s="107"/>
    </row>
    <row r="52" spans="1:16" x14ac:dyDescent="0.3">
      <c r="A52" s="118">
        <v>0</v>
      </c>
      <c r="B52" s="46">
        <f t="shared" si="8"/>
        <v>4.1700000000000001E-2</v>
      </c>
      <c r="C52" s="47">
        <f t="shared" si="8"/>
        <v>2.0799999999999999E-2</v>
      </c>
      <c r="D52" s="47">
        <f t="shared" si="8"/>
        <v>2.5000000000000001E-2</v>
      </c>
      <c r="E52" s="47">
        <f t="shared" si="8"/>
        <v>1.2500000000000001E-2</v>
      </c>
      <c r="F52" s="47"/>
      <c r="G52" s="47"/>
      <c r="H52" s="47"/>
      <c r="I52" s="47"/>
      <c r="J52" s="47"/>
      <c r="K52" s="47"/>
      <c r="L52" s="47"/>
      <c r="M52" s="47"/>
      <c r="N52" s="47"/>
      <c r="O52" s="47"/>
      <c r="P52" s="5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2"/>
  <sheetViews>
    <sheetView showGridLines="0" zoomScale="70" zoomScaleNormal="70" workbookViewId="0">
      <selection activeCell="I27" sqref="I27 I20"/>
    </sheetView>
  </sheetViews>
  <sheetFormatPr defaultColWidth="8.84375" defaultRowHeight="12.65" customHeight="1" x14ac:dyDescent="0.3"/>
  <cols>
    <col min="1" max="1" width="3.61328125" style="6" customWidth="1"/>
    <col min="2" max="13" width="10.61328125" style="6" customWidth="1"/>
    <col min="14" max="14" width="8.84375" style="6" customWidth="1"/>
    <col min="15" max="16384" width="8.84375" style="6"/>
  </cols>
  <sheetData>
    <row r="1" spans="1:13" ht="13.75" customHeight="1" x14ac:dyDescent="0.3">
      <c r="A1" s="2"/>
      <c r="B1" s="3"/>
      <c r="C1" s="2"/>
      <c r="D1" s="2"/>
      <c r="E1" s="3"/>
      <c r="F1" s="2"/>
      <c r="G1" s="2"/>
      <c r="H1" s="3"/>
      <c r="I1" s="2"/>
      <c r="J1" s="2"/>
      <c r="K1" s="2"/>
      <c r="L1" s="2"/>
      <c r="M1" s="2"/>
    </row>
    <row r="2" spans="1:13" ht="13.75" customHeight="1" x14ac:dyDescent="0.3">
      <c r="A2" s="2"/>
      <c r="B2" s="2"/>
      <c r="C2" s="2"/>
      <c r="D2" s="2"/>
      <c r="E2" s="2"/>
      <c r="F2" s="2"/>
      <c r="G2" s="2"/>
      <c r="H2" s="2"/>
      <c r="I2" s="2"/>
      <c r="J2" s="2"/>
      <c r="K2" s="2"/>
      <c r="L2" s="2"/>
      <c r="M2" s="2"/>
    </row>
    <row r="3" spans="1:13" ht="13.75" customHeight="1" x14ac:dyDescent="0.3">
      <c r="A3" s="2"/>
      <c r="B3" s="94" t="s">
        <v>33</v>
      </c>
      <c r="C3" s="94" t="s">
        <v>34</v>
      </c>
      <c r="D3" s="94" t="s">
        <v>35</v>
      </c>
      <c r="E3" s="94" t="s">
        <v>36</v>
      </c>
      <c r="F3" s="94" t="s">
        <v>37</v>
      </c>
      <c r="G3" s="94" t="s">
        <v>38</v>
      </c>
      <c r="H3" s="94" t="s">
        <v>39</v>
      </c>
      <c r="I3" s="94" t="s">
        <v>40</v>
      </c>
      <c r="J3" s="94" t="s">
        <v>41</v>
      </c>
      <c r="K3" s="94" t="s">
        <v>42</v>
      </c>
      <c r="L3" s="94" t="s">
        <v>43</v>
      </c>
      <c r="M3" s="94" t="s">
        <v>44</v>
      </c>
    </row>
    <row r="4" spans="1:13" ht="13.75" customHeight="1" x14ac:dyDescent="0.3">
      <c r="A4" s="2"/>
      <c r="B4" s="96">
        <f>CONVERTER!B12</f>
        <v>-0.25</v>
      </c>
      <c r="C4" s="96">
        <f>CONVERTER!C12</f>
        <v>-0.25</v>
      </c>
      <c r="D4" s="96">
        <f>CONVERTER!D12</f>
        <v>-0.25</v>
      </c>
      <c r="E4" s="96">
        <f>CONVERTER!E12</f>
        <v>-0.25</v>
      </c>
      <c r="F4" s="96">
        <f>CONVERTER!F12</f>
        <v>-0.25</v>
      </c>
      <c r="G4" s="96">
        <f>CONVERTER!G12</f>
        <v>0</v>
      </c>
      <c r="H4" s="96">
        <f>CONVERTER!H12</f>
        <v>0.16666666666666666</v>
      </c>
      <c r="I4" s="96">
        <f>CONVERTER!I12</f>
        <v>8.3333333333333329E-2</v>
      </c>
      <c r="J4" s="96">
        <f>CONVERTER!J12</f>
        <v>8.3333333333333329E-2</v>
      </c>
      <c r="K4" s="96">
        <f>CONVERTER!K12</f>
        <v>8.3333333333333329E-2</v>
      </c>
      <c r="L4" s="96">
        <f>CONVERTER!L12</f>
        <v>8.3333333333333329E-2</v>
      </c>
      <c r="M4" s="96">
        <f>CONVERTER!M12</f>
        <v>-0.25</v>
      </c>
    </row>
    <row r="5" spans="1:13" ht="13.75" customHeight="1" x14ac:dyDescent="0.3">
      <c r="A5" s="2"/>
      <c r="B5" s="2"/>
      <c r="C5" s="2"/>
      <c r="D5" s="2"/>
      <c r="E5" s="2"/>
      <c r="F5" s="2"/>
      <c r="G5" s="2"/>
      <c r="H5" s="2"/>
      <c r="I5" s="2"/>
      <c r="J5" s="2"/>
      <c r="K5" s="2"/>
      <c r="L5" s="2"/>
      <c r="M5" s="2"/>
    </row>
    <row r="6" spans="1:13" ht="13.75" customHeight="1" x14ac:dyDescent="0.3">
      <c r="A6" s="2"/>
      <c r="B6" s="3" t="s">
        <v>33</v>
      </c>
      <c r="C6" s="3" t="s">
        <v>34</v>
      </c>
      <c r="D6" s="3" t="s">
        <v>35</v>
      </c>
      <c r="E6" s="3" t="s">
        <v>36</v>
      </c>
      <c r="F6" s="3" t="s">
        <v>37</v>
      </c>
      <c r="G6" s="3" t="s">
        <v>38</v>
      </c>
      <c r="H6" s="3" t="s">
        <v>39</v>
      </c>
      <c r="I6" s="3" t="s">
        <v>40</v>
      </c>
      <c r="J6" s="3" t="s">
        <v>41</v>
      </c>
      <c r="K6" s="3" t="s">
        <v>42</v>
      </c>
      <c r="L6" s="3" t="s">
        <v>43</v>
      </c>
      <c r="M6" s="3" t="s">
        <v>44</v>
      </c>
    </row>
    <row r="7" spans="1:13" ht="13.75" customHeight="1" x14ac:dyDescent="0.3">
      <c r="A7" s="3" t="s">
        <v>45</v>
      </c>
      <c r="B7" s="5">
        <f t="shared" ref="B7:M7" si="0">B4*24</f>
        <v>-6</v>
      </c>
      <c r="C7" s="5">
        <f t="shared" si="0"/>
        <v>-6</v>
      </c>
      <c r="D7" s="5">
        <f t="shared" si="0"/>
        <v>-6</v>
      </c>
      <c r="E7" s="5">
        <f t="shared" si="0"/>
        <v>-6</v>
      </c>
      <c r="F7" s="5">
        <f t="shared" si="0"/>
        <v>-6</v>
      </c>
      <c r="G7" s="5">
        <f t="shared" si="0"/>
        <v>0</v>
      </c>
      <c r="H7" s="5">
        <f t="shared" si="0"/>
        <v>4</v>
      </c>
      <c r="I7" s="5">
        <f t="shared" si="0"/>
        <v>2</v>
      </c>
      <c r="J7" s="5">
        <f t="shared" si="0"/>
        <v>2</v>
      </c>
      <c r="K7" s="5">
        <f t="shared" si="0"/>
        <v>2</v>
      </c>
      <c r="L7" s="5">
        <f t="shared" si="0"/>
        <v>2</v>
      </c>
      <c r="M7" s="5">
        <f t="shared" si="0"/>
        <v>-6</v>
      </c>
    </row>
    <row r="8" spans="1:13" ht="13.75" customHeight="1" x14ac:dyDescent="0.3">
      <c r="A8" s="2"/>
      <c r="B8" s="2"/>
      <c r="C8" s="2"/>
      <c r="D8" s="2"/>
      <c r="E8" s="2"/>
      <c r="F8" s="2"/>
      <c r="G8" s="2"/>
      <c r="H8" s="2"/>
      <c r="I8" s="2"/>
      <c r="J8" s="2"/>
      <c r="K8" s="2"/>
      <c r="L8" s="2"/>
      <c r="M8" s="2"/>
    </row>
    <row r="9" spans="1:13" ht="13.75" customHeight="1" x14ac:dyDescent="0.3">
      <c r="A9" s="2"/>
      <c r="B9" s="94" t="s">
        <v>33</v>
      </c>
      <c r="C9" s="94" t="s">
        <v>34</v>
      </c>
      <c r="D9" s="94" t="s">
        <v>35</v>
      </c>
      <c r="E9" s="94" t="s">
        <v>36</v>
      </c>
      <c r="F9" s="94" t="s">
        <v>37</v>
      </c>
      <c r="G9" s="94" t="s">
        <v>38</v>
      </c>
      <c r="H9" s="94" t="s">
        <v>39</v>
      </c>
      <c r="I9" s="94" t="s">
        <v>40</v>
      </c>
      <c r="J9" s="94" t="s">
        <v>41</v>
      </c>
      <c r="K9" s="94" t="s">
        <v>42</v>
      </c>
      <c r="L9" s="94" t="s">
        <v>43</v>
      </c>
      <c r="M9" s="94" t="s">
        <v>44</v>
      </c>
    </row>
    <row r="10" spans="1:13" ht="13.75" customHeight="1" x14ac:dyDescent="0.3">
      <c r="A10" s="2"/>
      <c r="B10" s="96">
        <f t="shared" ref="B10:M10" si="1">702+B7</f>
        <v>696</v>
      </c>
      <c r="C10" s="96">
        <f t="shared" si="1"/>
        <v>696</v>
      </c>
      <c r="D10" s="96">
        <f t="shared" si="1"/>
        <v>696</v>
      </c>
      <c r="E10" s="96">
        <f t="shared" si="1"/>
        <v>696</v>
      </c>
      <c r="F10" s="96">
        <f t="shared" si="1"/>
        <v>696</v>
      </c>
      <c r="G10" s="96">
        <f t="shared" si="1"/>
        <v>702</v>
      </c>
      <c r="H10" s="96">
        <f t="shared" si="1"/>
        <v>706</v>
      </c>
      <c r="I10" s="96">
        <f t="shared" si="1"/>
        <v>704</v>
      </c>
      <c r="J10" s="96">
        <f t="shared" si="1"/>
        <v>704</v>
      </c>
      <c r="K10" s="96">
        <f t="shared" si="1"/>
        <v>704</v>
      </c>
      <c r="L10" s="96">
        <f t="shared" si="1"/>
        <v>704</v>
      </c>
      <c r="M10" s="96">
        <f t="shared" si="1"/>
        <v>696</v>
      </c>
    </row>
    <row r="11" spans="1:13" ht="13.75" customHeight="1" x14ac:dyDescent="0.3">
      <c r="A11" s="2"/>
      <c r="B11" s="2"/>
      <c r="C11" s="2"/>
      <c r="D11" s="2"/>
      <c r="E11" s="2"/>
      <c r="F11" s="2"/>
      <c r="G11" s="2"/>
      <c r="H11" s="2"/>
      <c r="I11" s="2"/>
      <c r="J11" s="2"/>
      <c r="K11" s="2"/>
      <c r="L11" s="2"/>
      <c r="M11" s="2"/>
    </row>
    <row r="12" spans="1:13" ht="13.75" customHeight="1" x14ac:dyDescent="0.3">
      <c r="A12" s="2"/>
      <c r="B12" s="3" t="s">
        <v>33</v>
      </c>
      <c r="C12" s="3" t="s">
        <v>34</v>
      </c>
      <c r="D12" s="3" t="s">
        <v>35</v>
      </c>
      <c r="E12" s="3" t="s">
        <v>36</v>
      </c>
      <c r="F12" s="3" t="s">
        <v>37</v>
      </c>
      <c r="G12" s="3" t="s">
        <v>38</v>
      </c>
      <c r="H12" s="3" t="s">
        <v>39</v>
      </c>
      <c r="I12" s="3" t="s">
        <v>40</v>
      </c>
      <c r="J12" s="3" t="s">
        <v>41</v>
      </c>
      <c r="K12" s="3" t="s">
        <v>42</v>
      </c>
      <c r="L12" s="3" t="s">
        <v>43</v>
      </c>
      <c r="M12" s="3" t="s">
        <v>44</v>
      </c>
    </row>
    <row r="13" spans="1:13" ht="13.75" customHeight="1" x14ac:dyDescent="0.3">
      <c r="A13" s="2"/>
      <c r="B13" s="5">
        <f>B10</f>
        <v>696</v>
      </c>
      <c r="C13" s="5">
        <f>B10+C10</f>
        <v>1392</v>
      </c>
      <c r="D13" s="7">
        <f t="shared" ref="D13:M13" si="2">C14+D10</f>
        <v>888</v>
      </c>
      <c r="E13" s="7">
        <f t="shared" si="2"/>
        <v>1584</v>
      </c>
      <c r="F13" s="7">
        <f t="shared" si="2"/>
        <v>1080</v>
      </c>
      <c r="G13" s="7">
        <f t="shared" si="2"/>
        <v>1782</v>
      </c>
      <c r="H13" s="7">
        <f t="shared" si="2"/>
        <v>1288</v>
      </c>
      <c r="I13" s="7">
        <f t="shared" si="2"/>
        <v>792</v>
      </c>
      <c r="J13" s="7">
        <f t="shared" si="2"/>
        <v>1496</v>
      </c>
      <c r="K13" s="7">
        <f t="shared" si="2"/>
        <v>1000</v>
      </c>
      <c r="L13" s="7">
        <f t="shared" si="2"/>
        <v>1704</v>
      </c>
      <c r="M13" s="7">
        <f t="shared" si="2"/>
        <v>1200</v>
      </c>
    </row>
    <row r="14" spans="1:13" ht="13.75" customHeight="1" x14ac:dyDescent="0.3">
      <c r="A14" s="2"/>
      <c r="B14" s="7">
        <f>B13</f>
        <v>696</v>
      </c>
      <c r="C14" s="7">
        <f t="shared" ref="C14:M14" si="3">IF(C13&gt;1200,C13-1200,C13)</f>
        <v>192</v>
      </c>
      <c r="D14" s="7">
        <f t="shared" si="3"/>
        <v>888</v>
      </c>
      <c r="E14" s="7">
        <f t="shared" si="3"/>
        <v>384</v>
      </c>
      <c r="F14" s="7">
        <f t="shared" si="3"/>
        <v>1080</v>
      </c>
      <c r="G14" s="7">
        <f t="shared" si="3"/>
        <v>582</v>
      </c>
      <c r="H14" s="7">
        <f t="shared" si="3"/>
        <v>88</v>
      </c>
      <c r="I14" s="7">
        <f t="shared" si="3"/>
        <v>792</v>
      </c>
      <c r="J14" s="7">
        <f t="shared" si="3"/>
        <v>296</v>
      </c>
      <c r="K14" s="7">
        <f t="shared" si="3"/>
        <v>1000</v>
      </c>
      <c r="L14" s="7">
        <f t="shared" si="3"/>
        <v>504</v>
      </c>
      <c r="M14" s="7">
        <f t="shared" si="3"/>
        <v>1200</v>
      </c>
    </row>
    <row r="15" spans="1:13" ht="13.75" customHeight="1" x14ac:dyDescent="0.3">
      <c r="A15" s="2"/>
      <c r="B15" s="2"/>
      <c r="C15" s="2"/>
      <c r="D15" s="2"/>
      <c r="E15" s="2"/>
      <c r="F15" s="2"/>
      <c r="G15" s="2"/>
      <c r="H15" s="2"/>
      <c r="I15" s="2"/>
      <c r="J15" s="2"/>
      <c r="K15" s="2"/>
      <c r="L15" s="2"/>
      <c r="M15" s="2"/>
    </row>
    <row r="16" spans="1:13" ht="13.75" customHeight="1" x14ac:dyDescent="0.3">
      <c r="A16" s="2"/>
      <c r="B16" s="94" t="s">
        <v>33</v>
      </c>
      <c r="C16" s="94" t="s">
        <v>34</v>
      </c>
      <c r="D16" s="94" t="s">
        <v>35</v>
      </c>
      <c r="E16" s="94" t="s">
        <v>36</v>
      </c>
      <c r="F16" s="94" t="s">
        <v>37</v>
      </c>
      <c r="G16" s="94" t="s">
        <v>38</v>
      </c>
      <c r="H16" s="94" t="s">
        <v>39</v>
      </c>
      <c r="I16" s="94" t="s">
        <v>40</v>
      </c>
      <c r="J16" s="94" t="s">
        <v>41</v>
      </c>
      <c r="K16" s="94" t="s">
        <v>42</v>
      </c>
      <c r="L16" s="94" t="s">
        <v>43</v>
      </c>
      <c r="M16" s="94" t="s">
        <v>44</v>
      </c>
    </row>
    <row r="17" spans="1:13" ht="13.75" customHeight="1" x14ac:dyDescent="0.3">
      <c r="A17" s="2"/>
      <c r="B17" s="119">
        <f t="shared" ref="B17:L17" si="4">B14</f>
        <v>696</v>
      </c>
      <c r="C17" s="119">
        <f t="shared" si="4"/>
        <v>192</v>
      </c>
      <c r="D17" s="119">
        <f t="shared" si="4"/>
        <v>888</v>
      </c>
      <c r="E17" s="119">
        <f t="shared" si="4"/>
        <v>384</v>
      </c>
      <c r="F17" s="119">
        <f t="shared" si="4"/>
        <v>1080</v>
      </c>
      <c r="G17" s="119">
        <f t="shared" si="4"/>
        <v>582</v>
      </c>
      <c r="H17" s="119">
        <f t="shared" si="4"/>
        <v>88</v>
      </c>
      <c r="I17" s="119">
        <f t="shared" si="4"/>
        <v>792</v>
      </c>
      <c r="J17" s="119">
        <f t="shared" si="4"/>
        <v>296</v>
      </c>
      <c r="K17" s="119">
        <f t="shared" si="4"/>
        <v>1000</v>
      </c>
      <c r="L17" s="119">
        <f t="shared" si="4"/>
        <v>504</v>
      </c>
      <c r="M17" s="119">
        <f>IF(M14=1200,0,M14)</f>
        <v>0</v>
      </c>
    </row>
    <row r="18" spans="1:13" ht="13.75" customHeight="1" x14ac:dyDescent="0.3">
      <c r="A18" s="2"/>
      <c r="B18" s="2"/>
      <c r="C18" s="2"/>
      <c r="D18" s="2"/>
      <c r="E18" s="2"/>
      <c r="F18" s="2"/>
      <c r="G18" s="2"/>
      <c r="H18" s="2"/>
      <c r="I18" s="2"/>
      <c r="J18" s="2"/>
      <c r="K18" s="2"/>
      <c r="L18" s="2"/>
      <c r="M18" s="2"/>
    </row>
    <row r="19" spans="1:13" ht="13.75" customHeight="1" x14ac:dyDescent="0.3">
      <c r="A19" s="2"/>
      <c r="B19" s="3" t="s">
        <v>18</v>
      </c>
      <c r="C19" s="3" t="s">
        <v>29</v>
      </c>
      <c r="D19" s="3" t="s">
        <v>20</v>
      </c>
      <c r="E19" s="3" t="s">
        <v>30</v>
      </c>
      <c r="F19" s="3" t="s">
        <v>22</v>
      </c>
      <c r="G19" s="3" t="s">
        <v>23</v>
      </c>
      <c r="H19" s="3" t="s">
        <v>31</v>
      </c>
      <c r="I19" s="3" t="s">
        <v>25</v>
      </c>
      <c r="J19" s="3" t="s">
        <v>32</v>
      </c>
      <c r="K19" s="3" t="s">
        <v>15</v>
      </c>
      <c r="L19" s="3" t="s">
        <v>17</v>
      </c>
      <c r="M19" s="3" t="s">
        <v>28</v>
      </c>
    </row>
    <row r="20" spans="1:13" ht="13.75" customHeight="1" x14ac:dyDescent="0.3">
      <c r="A20" s="2"/>
      <c r="B20" s="4">
        <v>0</v>
      </c>
      <c r="C20" s="4">
        <v>100</v>
      </c>
      <c r="D20" s="4">
        <v>200</v>
      </c>
      <c r="E20" s="4">
        <v>300</v>
      </c>
      <c r="F20" s="4">
        <v>400</v>
      </c>
      <c r="G20" s="4">
        <v>500</v>
      </c>
      <c r="H20" s="4">
        <v>600</v>
      </c>
      <c r="I20" s="4">
        <v>700</v>
      </c>
      <c r="J20" s="4">
        <v>800</v>
      </c>
      <c r="K20" s="4">
        <v>900</v>
      </c>
      <c r="L20" s="4">
        <v>1000</v>
      </c>
      <c r="M20" s="4">
        <v>1100</v>
      </c>
    </row>
    <row r="21" spans="1:13" ht="13.75" customHeight="1" x14ac:dyDescent="0.3">
      <c r="A21" s="2"/>
      <c r="B21" s="2"/>
      <c r="C21" s="2"/>
      <c r="D21" s="2"/>
      <c r="E21" s="2"/>
      <c r="F21" s="2"/>
      <c r="G21" s="2"/>
      <c r="H21" s="2"/>
      <c r="I21" s="2"/>
      <c r="J21" s="2"/>
      <c r="K21" s="2"/>
      <c r="L21" s="2"/>
      <c r="M21" s="2"/>
    </row>
    <row r="22" spans="1:13" ht="13.75" customHeight="1" x14ac:dyDescent="0.3">
      <c r="A22" s="2"/>
      <c r="B22" s="94" t="s">
        <v>18</v>
      </c>
      <c r="C22" s="94" t="s">
        <v>29</v>
      </c>
      <c r="D22" s="94" t="s">
        <v>20</v>
      </c>
      <c r="E22" s="94" t="s">
        <v>30</v>
      </c>
      <c r="F22" s="94" t="s">
        <v>22</v>
      </c>
      <c r="G22" s="94" t="s">
        <v>23</v>
      </c>
      <c r="H22" s="94" t="s">
        <v>31</v>
      </c>
      <c r="I22" s="94" t="s">
        <v>25</v>
      </c>
      <c r="J22" s="94" t="s">
        <v>32</v>
      </c>
      <c r="K22" s="94" t="s">
        <v>15</v>
      </c>
      <c r="L22" s="94" t="s">
        <v>17</v>
      </c>
      <c r="M22" s="94" t="s">
        <v>28</v>
      </c>
    </row>
    <row r="23" spans="1:13" ht="13.75" customHeight="1" x14ac:dyDescent="0.3">
      <c r="A23" s="2"/>
      <c r="B23" s="95">
        <v>0</v>
      </c>
      <c r="C23" s="95">
        <v>-4</v>
      </c>
      <c r="D23" s="95">
        <v>-4</v>
      </c>
      <c r="E23" s="95">
        <v>-2</v>
      </c>
      <c r="F23" s="95">
        <v>-6</v>
      </c>
      <c r="G23" s="95">
        <v>-2</v>
      </c>
      <c r="H23" s="95">
        <v>-4</v>
      </c>
      <c r="I23" s="95">
        <v>-4</v>
      </c>
      <c r="J23" s="95">
        <v>-4</v>
      </c>
      <c r="K23" s="95">
        <v>-6</v>
      </c>
      <c r="L23" s="95">
        <v>-2</v>
      </c>
      <c r="M23" s="95">
        <v>-4</v>
      </c>
    </row>
    <row r="24" spans="1:13" ht="13.75" customHeight="1" x14ac:dyDescent="0.3">
      <c r="A24" s="2"/>
      <c r="B24" s="2"/>
      <c r="C24" s="2"/>
      <c r="D24" s="2"/>
      <c r="E24" s="2"/>
      <c r="F24" s="2"/>
      <c r="G24" s="2"/>
      <c r="H24" s="2"/>
      <c r="I24" s="2"/>
      <c r="J24" s="2"/>
      <c r="K24" s="2"/>
      <c r="L24" s="2"/>
      <c r="M24" s="2"/>
    </row>
    <row r="25" spans="1:13" ht="13.75" customHeight="1" x14ac:dyDescent="0.3">
      <c r="A25" s="2"/>
      <c r="B25" s="3" t="s">
        <v>15</v>
      </c>
      <c r="C25" s="3" t="s">
        <v>17</v>
      </c>
      <c r="D25" s="3" t="s">
        <v>28</v>
      </c>
      <c r="E25" s="3" t="s">
        <v>18</v>
      </c>
      <c r="F25" s="3" t="s">
        <v>29</v>
      </c>
      <c r="G25" s="3" t="s">
        <v>20</v>
      </c>
      <c r="H25" s="3" t="s">
        <v>30</v>
      </c>
      <c r="I25" s="3" t="s">
        <v>22</v>
      </c>
      <c r="J25" s="3" t="s">
        <v>23</v>
      </c>
      <c r="K25" s="3" t="s">
        <v>31</v>
      </c>
      <c r="L25" s="3" t="s">
        <v>25</v>
      </c>
      <c r="M25" s="3" t="s">
        <v>32</v>
      </c>
    </row>
    <row r="26" spans="1:13" ht="13.75" customHeight="1" x14ac:dyDescent="0.3">
      <c r="A26" s="2"/>
      <c r="B26" s="4">
        <v>0</v>
      </c>
      <c r="C26" s="7">
        <f>K17-D14</f>
        <v>112</v>
      </c>
      <c r="D26" s="7">
        <f>F17-D14</f>
        <v>192</v>
      </c>
      <c r="E26" s="7">
        <f>M13-D14</f>
        <v>312</v>
      </c>
      <c r="F26" s="7">
        <f>H14-D14</f>
        <v>-800</v>
      </c>
      <c r="G26" s="7">
        <f>C17-D14</f>
        <v>-696</v>
      </c>
      <c r="H26" s="7">
        <f>J17-D14</f>
        <v>-592</v>
      </c>
      <c r="I26" s="7">
        <f>E17-D14</f>
        <v>-504</v>
      </c>
      <c r="J26" s="7">
        <f>L17-D14</f>
        <v>-384</v>
      </c>
      <c r="K26" s="7">
        <f>G17-D14</f>
        <v>-306</v>
      </c>
      <c r="L26" s="7">
        <f>B17-D14</f>
        <v>-192</v>
      </c>
      <c r="M26" s="7">
        <f>I17-D14</f>
        <v>-96</v>
      </c>
    </row>
    <row r="27" spans="1:13" ht="13.75" customHeight="1" x14ac:dyDescent="0.3">
      <c r="A27" s="2"/>
      <c r="B27" s="4">
        <f t="shared" ref="B27:M27" si="5">IF(B26&lt;0,B26+1200,B26)</f>
        <v>0</v>
      </c>
      <c r="C27" s="7">
        <f t="shared" si="5"/>
        <v>112</v>
      </c>
      <c r="D27" s="7">
        <f t="shared" si="5"/>
        <v>192</v>
      </c>
      <c r="E27" s="7">
        <f t="shared" si="5"/>
        <v>312</v>
      </c>
      <c r="F27" s="7">
        <f t="shared" si="5"/>
        <v>400</v>
      </c>
      <c r="G27" s="7">
        <f t="shared" si="5"/>
        <v>504</v>
      </c>
      <c r="H27" s="7">
        <f t="shared" si="5"/>
        <v>608</v>
      </c>
      <c r="I27" s="7">
        <f t="shared" si="5"/>
        <v>696</v>
      </c>
      <c r="J27" s="7">
        <f t="shared" si="5"/>
        <v>816</v>
      </c>
      <c r="K27" s="7">
        <f t="shared" si="5"/>
        <v>894</v>
      </c>
      <c r="L27" s="7">
        <f t="shared" si="5"/>
        <v>1008</v>
      </c>
      <c r="M27" s="7">
        <f t="shared" si="5"/>
        <v>1104</v>
      </c>
    </row>
    <row r="28" spans="1:13" ht="13.75" customHeight="1" x14ac:dyDescent="0.3">
      <c r="A28" s="2"/>
      <c r="B28" s="2"/>
      <c r="C28" s="2"/>
      <c r="D28" s="2"/>
      <c r="E28" s="2"/>
      <c r="F28" s="2"/>
      <c r="G28" s="2"/>
      <c r="H28" s="2"/>
      <c r="I28" s="2"/>
      <c r="J28" s="2"/>
      <c r="K28" s="2"/>
      <c r="L28" s="2"/>
      <c r="M28" s="2"/>
    </row>
    <row r="29" spans="1:13" ht="13.75" customHeight="1" x14ac:dyDescent="0.3">
      <c r="A29" s="2"/>
      <c r="B29" s="94" t="s">
        <v>15</v>
      </c>
      <c r="C29" s="94" t="s">
        <v>17</v>
      </c>
      <c r="D29" s="94" t="s">
        <v>28</v>
      </c>
      <c r="E29" s="94" t="s">
        <v>18</v>
      </c>
      <c r="F29" s="94" t="s">
        <v>29</v>
      </c>
      <c r="G29" s="94" t="s">
        <v>20</v>
      </c>
      <c r="H29" s="94" t="s">
        <v>30</v>
      </c>
      <c r="I29" s="94" t="s">
        <v>22</v>
      </c>
      <c r="J29" s="94" t="s">
        <v>23</v>
      </c>
      <c r="K29" s="94" t="s">
        <v>31</v>
      </c>
      <c r="L29" s="94" t="s">
        <v>25</v>
      </c>
      <c r="M29" s="94" t="s">
        <v>32</v>
      </c>
    </row>
    <row r="30" spans="1:13" ht="13.75" customHeight="1" x14ac:dyDescent="0.3">
      <c r="A30" s="2"/>
      <c r="B30" s="95">
        <f>B27</f>
        <v>0</v>
      </c>
      <c r="C30" s="119">
        <f t="shared" ref="C30:M30" si="6">C27-C20</f>
        <v>12</v>
      </c>
      <c r="D30" s="119">
        <f t="shared" si="6"/>
        <v>-8</v>
      </c>
      <c r="E30" s="119">
        <f t="shared" si="6"/>
        <v>12</v>
      </c>
      <c r="F30" s="119">
        <f t="shared" si="6"/>
        <v>0</v>
      </c>
      <c r="G30" s="119">
        <f t="shared" si="6"/>
        <v>4</v>
      </c>
      <c r="H30" s="119">
        <f t="shared" si="6"/>
        <v>8</v>
      </c>
      <c r="I30" s="119">
        <f t="shared" si="6"/>
        <v>-4</v>
      </c>
      <c r="J30" s="119">
        <f t="shared" si="6"/>
        <v>16</v>
      </c>
      <c r="K30" s="119">
        <f t="shared" si="6"/>
        <v>-6</v>
      </c>
      <c r="L30" s="119">
        <f t="shared" si="6"/>
        <v>8</v>
      </c>
      <c r="M30" s="119">
        <f t="shared" si="6"/>
        <v>4</v>
      </c>
    </row>
    <row r="31" spans="1:13" ht="13.75" customHeight="1" x14ac:dyDescent="0.3">
      <c r="A31" s="2"/>
      <c r="B31" s="2"/>
      <c r="C31" s="2"/>
      <c r="D31" s="2"/>
      <c r="E31" s="2"/>
      <c r="F31" s="2"/>
      <c r="G31" s="2"/>
      <c r="H31" s="2"/>
      <c r="I31" s="2"/>
      <c r="J31" s="2"/>
      <c r="K31" s="2"/>
      <c r="L31" s="2"/>
      <c r="M31" s="2"/>
    </row>
    <row r="32" spans="1:13" ht="13.75" customHeight="1" x14ac:dyDescent="0.3"/>
    <row r="33" ht="13.75" customHeight="1" x14ac:dyDescent="0.3"/>
    <row r="34" ht="13.75" customHeight="1" x14ac:dyDescent="0.3"/>
    <row r="35" ht="13.75" customHeight="1" x14ac:dyDescent="0.3"/>
    <row r="36" ht="13.75" customHeight="1" x14ac:dyDescent="0.3"/>
    <row r="37" ht="13.75" customHeight="1" x14ac:dyDescent="0.3"/>
    <row r="38" ht="13.75" customHeight="1" x14ac:dyDescent="0.3"/>
    <row r="39" ht="13.75" customHeight="1" x14ac:dyDescent="0.3"/>
    <row r="40" ht="13.75" customHeight="1" x14ac:dyDescent="0.3"/>
    <row r="41" ht="13.75" customHeight="1" x14ac:dyDescent="0.3"/>
    <row r="42" ht="13.75" customHeight="1" x14ac:dyDescent="0.3"/>
  </sheetData>
  <sheetProtection sheet="1" objects="1" scenarios="1"/>
  <pageMargins left="0.7" right="0.7" top="0.75" bottom="0.75" header="0.3" footer="0.3"/>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4"/>
  <sheetViews>
    <sheetView showGridLines="0" zoomScale="85" zoomScaleNormal="85" workbookViewId="0">
      <selection activeCell="F14" sqref="F14"/>
    </sheetView>
  </sheetViews>
  <sheetFormatPr defaultColWidth="16.4609375" defaultRowHeight="13.5" customHeight="1" x14ac:dyDescent="0.3"/>
  <cols>
    <col min="1" max="1" width="10.15234375" style="8" customWidth="1"/>
    <col min="2" max="2" width="6.4609375" style="8" customWidth="1"/>
    <col min="3" max="6" width="16.4609375" style="8" customWidth="1"/>
    <col min="7" max="16384" width="16.4609375" style="8"/>
  </cols>
  <sheetData>
    <row r="1" spans="1:5" ht="13" customHeight="1" x14ac:dyDescent="0.3">
      <c r="A1" s="137" t="s">
        <v>18</v>
      </c>
      <c r="B1" s="9">
        <v>0.2</v>
      </c>
      <c r="C1" s="10"/>
      <c r="D1" s="1"/>
      <c r="E1" s="1"/>
    </row>
    <row r="2" spans="1:5" ht="13" customHeight="1" x14ac:dyDescent="0.3">
      <c r="A2" s="137">
        <f>CONVERTER!B27</f>
        <v>0</v>
      </c>
      <c r="B2" s="9">
        <v>0.2</v>
      </c>
      <c r="C2" s="10"/>
      <c r="D2" s="1"/>
      <c r="E2" s="1"/>
    </row>
    <row r="3" spans="1:5" ht="13" customHeight="1" x14ac:dyDescent="0.3">
      <c r="A3" s="137" t="s">
        <v>25</v>
      </c>
      <c r="B3" s="9">
        <v>0.2</v>
      </c>
      <c r="C3" s="10"/>
      <c r="D3" s="1"/>
      <c r="E3" s="1"/>
    </row>
    <row r="4" spans="1:5" ht="13" customHeight="1" x14ac:dyDescent="0.3">
      <c r="A4" s="137">
        <f>CONVERTER!C27</f>
        <v>0</v>
      </c>
      <c r="B4" s="9">
        <v>0.2</v>
      </c>
      <c r="C4" s="10"/>
      <c r="D4" s="1"/>
      <c r="E4" s="1"/>
    </row>
    <row r="5" spans="1:5" ht="13" customHeight="1" x14ac:dyDescent="0.3">
      <c r="A5" s="137" t="s">
        <v>20</v>
      </c>
      <c r="B5" s="9">
        <v>0.2</v>
      </c>
      <c r="C5" s="10"/>
      <c r="D5" s="1"/>
      <c r="E5" s="1"/>
    </row>
    <row r="6" spans="1:5" ht="13" customHeight="1" x14ac:dyDescent="0.3">
      <c r="A6" s="137">
        <f>CONVERTER!D27</f>
        <v>-0.28571428571428598</v>
      </c>
      <c r="B6" s="9">
        <v>0.2</v>
      </c>
      <c r="C6" s="10"/>
      <c r="D6" s="1"/>
      <c r="E6" s="1"/>
    </row>
    <row r="7" spans="1:5" ht="13" customHeight="1" x14ac:dyDescent="0.3">
      <c r="A7" s="137" t="s">
        <v>15</v>
      </c>
      <c r="B7" s="9">
        <v>0.2</v>
      </c>
      <c r="C7" s="10"/>
      <c r="D7" s="1"/>
      <c r="E7" s="1"/>
    </row>
    <row r="8" spans="1:5" ht="13" customHeight="1" x14ac:dyDescent="0.3">
      <c r="A8" s="137">
        <f>CONVERTER!E27</f>
        <v>0.2</v>
      </c>
      <c r="B8" s="9">
        <v>0.2</v>
      </c>
      <c r="C8" s="10"/>
      <c r="D8" s="1"/>
      <c r="E8" s="1"/>
    </row>
    <row r="9" spans="1:5" ht="13" customHeight="1" x14ac:dyDescent="0.3">
      <c r="A9" s="137" t="s">
        <v>22</v>
      </c>
      <c r="B9" s="9">
        <v>0.2</v>
      </c>
      <c r="C9" s="10"/>
      <c r="D9" s="1"/>
      <c r="E9" s="1"/>
    </row>
    <row r="10" spans="1:5" ht="13" customHeight="1" x14ac:dyDescent="0.3">
      <c r="A10" s="137">
        <f>CONVERTER!F27</f>
        <v>-0.28571428571428598</v>
      </c>
      <c r="B10" s="9">
        <v>0.2</v>
      </c>
      <c r="C10" s="10"/>
      <c r="D10" s="1"/>
      <c r="E10" s="1"/>
    </row>
    <row r="11" spans="1:5" ht="13" customHeight="1" x14ac:dyDescent="0.3">
      <c r="A11" s="137" t="s">
        <v>17</v>
      </c>
      <c r="B11" s="9">
        <v>0.2</v>
      </c>
      <c r="C11" s="10"/>
      <c r="D11" s="1"/>
      <c r="E11" s="1"/>
    </row>
    <row r="12" spans="1:5" ht="13" customHeight="1" x14ac:dyDescent="0.3">
      <c r="A12" s="137">
        <f>CONVERTER!G27</f>
        <v>-0.75</v>
      </c>
      <c r="B12" s="9">
        <v>0.2</v>
      </c>
      <c r="C12" s="10"/>
      <c r="D12" s="1"/>
      <c r="E12" s="1"/>
    </row>
    <row r="13" spans="1:5" ht="13" customHeight="1" x14ac:dyDescent="0.3">
      <c r="A13" s="137" t="s">
        <v>24</v>
      </c>
      <c r="B13" s="9">
        <v>0.2</v>
      </c>
      <c r="C13" s="10"/>
      <c r="D13" s="1"/>
      <c r="E13" s="1"/>
    </row>
    <row r="14" spans="1:5" ht="13" customHeight="1" x14ac:dyDescent="0.3">
      <c r="A14" s="137">
        <f>CONVERTER!H27</f>
        <v>0.66669999999999996</v>
      </c>
      <c r="B14" s="9">
        <v>0.2</v>
      </c>
      <c r="C14" s="10"/>
      <c r="D14" s="1"/>
      <c r="E14" s="1"/>
    </row>
    <row r="15" spans="1:5" ht="13" customHeight="1" x14ac:dyDescent="0.3">
      <c r="A15" s="137" t="s">
        <v>19</v>
      </c>
      <c r="B15" s="9">
        <v>0.2</v>
      </c>
      <c r="C15" s="10"/>
      <c r="D15" s="1"/>
      <c r="E15" s="1"/>
    </row>
    <row r="16" spans="1:5" ht="13" customHeight="1" x14ac:dyDescent="0.3">
      <c r="A16" s="137">
        <f>CONVERTER!I27</f>
        <v>-0.125</v>
      </c>
      <c r="B16" s="9">
        <v>0.2</v>
      </c>
      <c r="C16" s="10"/>
      <c r="D16" s="1"/>
      <c r="E16" s="1"/>
    </row>
    <row r="17" spans="1:5" ht="13" customHeight="1" x14ac:dyDescent="0.3">
      <c r="A17" s="137" t="s">
        <v>26</v>
      </c>
      <c r="B17" s="9">
        <v>0.2</v>
      </c>
      <c r="C17" s="10"/>
      <c r="D17" s="1"/>
      <c r="E17" s="1"/>
    </row>
    <row r="18" spans="1:5" ht="13" customHeight="1" x14ac:dyDescent="0.3">
      <c r="A18" s="137">
        <f>CONVERTER!J27</f>
        <v>4.1700000000000001E-2</v>
      </c>
      <c r="B18" s="9">
        <v>0.2</v>
      </c>
      <c r="C18" s="10"/>
      <c r="D18" s="1"/>
      <c r="E18" s="1"/>
    </row>
    <row r="19" spans="1:5" ht="13" customHeight="1" x14ac:dyDescent="0.3">
      <c r="A19" s="137" t="s">
        <v>21</v>
      </c>
      <c r="B19" s="9">
        <v>0.2</v>
      </c>
      <c r="C19" s="10"/>
      <c r="D19" s="1"/>
      <c r="E19" s="1"/>
    </row>
    <row r="20" spans="1:5" ht="13" customHeight="1" x14ac:dyDescent="0.3">
      <c r="A20" s="137">
        <f>CONVERTER!K27</f>
        <v>-0.28571428571428598</v>
      </c>
      <c r="B20" s="9">
        <v>0.2</v>
      </c>
      <c r="C20" s="10"/>
      <c r="D20" s="1"/>
      <c r="E20" s="1"/>
    </row>
    <row r="21" spans="1:5" ht="13" customHeight="1" x14ac:dyDescent="0.3">
      <c r="A21" s="137" t="s">
        <v>16</v>
      </c>
      <c r="B21" s="9">
        <v>0.2</v>
      </c>
      <c r="C21" s="10"/>
      <c r="D21" s="1"/>
      <c r="E21" s="1"/>
    </row>
    <row r="22" spans="1:5" ht="13" customHeight="1" x14ac:dyDescent="0.3">
      <c r="A22" s="137">
        <f>CONVERTER!L27</f>
        <v>-0.2</v>
      </c>
      <c r="B22" s="9">
        <v>0.2</v>
      </c>
      <c r="C22" s="10"/>
      <c r="D22" s="1"/>
      <c r="E22" s="1"/>
    </row>
    <row r="23" spans="1:5" ht="13" customHeight="1" x14ac:dyDescent="0.3">
      <c r="A23" s="137" t="s">
        <v>23</v>
      </c>
      <c r="B23" s="9">
        <v>0.2</v>
      </c>
      <c r="C23" s="10"/>
      <c r="D23" s="1"/>
      <c r="E23" s="1"/>
    </row>
    <row r="24" spans="1:5" ht="13" customHeight="1" x14ac:dyDescent="0.3">
      <c r="A24" s="137">
        <f>CONVERTER!M27</f>
        <v>0.125</v>
      </c>
      <c r="B24" s="9">
        <v>0.2</v>
      </c>
      <c r="C24" s="10"/>
      <c r="D24" s="1"/>
      <c r="E24" s="1"/>
    </row>
  </sheetData>
  <pageMargins left="1" right="1" top="1" bottom="1" header="0.25" footer="0.25"/>
  <pageSetup orientation="portrait" r:id="rId1"/>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showGridLines="0" workbookViewId="0">
      <selection activeCell="B5" sqref="B5"/>
    </sheetView>
  </sheetViews>
  <sheetFormatPr defaultColWidth="10" defaultRowHeight="13" customHeight="1" x14ac:dyDescent="0.3"/>
  <cols>
    <col min="1" max="1" width="2" style="11" customWidth="1"/>
    <col min="2" max="4" width="33.4609375" style="11" customWidth="1"/>
    <col min="5" max="6" width="10" style="11" customWidth="1"/>
    <col min="7" max="16384" width="10" style="11"/>
  </cols>
  <sheetData>
    <row r="1" spans="1:5" ht="13.75" customHeight="1" x14ac:dyDescent="0.3">
      <c r="A1" s="12"/>
      <c r="B1" s="13"/>
      <c r="C1" s="13"/>
      <c r="D1" s="13"/>
      <c r="E1" s="14"/>
    </row>
    <row r="2" spans="1:5" ht="13.75" customHeight="1" x14ac:dyDescent="0.3">
      <c r="A2" s="15"/>
      <c r="B2" s="16"/>
      <c r="C2" s="16"/>
      <c r="D2" s="16"/>
      <c r="E2" s="17"/>
    </row>
    <row r="3" spans="1:5" ht="8.15" hidden="1" customHeight="1" x14ac:dyDescent="0.35">
      <c r="A3" s="15"/>
      <c r="B3" s="175" t="s">
        <v>46</v>
      </c>
      <c r="C3" s="176"/>
      <c r="D3" s="176"/>
      <c r="E3" s="17"/>
    </row>
    <row r="4" spans="1:5" ht="13.75" customHeight="1" x14ac:dyDescent="0.3">
      <c r="A4" s="15"/>
      <c r="B4" s="16"/>
      <c r="C4" s="16"/>
      <c r="D4" s="16"/>
      <c r="E4" s="17"/>
    </row>
    <row r="5" spans="1:5" ht="13.75" customHeight="1" x14ac:dyDescent="0.3">
      <c r="A5" s="15"/>
      <c r="B5" s="16"/>
      <c r="C5" s="16"/>
      <c r="D5" s="16"/>
      <c r="E5" s="17"/>
    </row>
    <row r="6" spans="1:5" ht="13.75" customHeight="1" x14ac:dyDescent="0.3">
      <c r="A6" s="15"/>
      <c r="B6" s="16"/>
      <c r="C6" s="16"/>
      <c r="D6" s="16"/>
      <c r="E6" s="17"/>
    </row>
    <row r="7" spans="1:5" ht="18" customHeight="1" x14ac:dyDescent="0.4">
      <c r="A7" s="15"/>
      <c r="B7" s="18" t="s">
        <v>47</v>
      </c>
      <c r="C7" s="18" t="s">
        <v>48</v>
      </c>
      <c r="D7" s="18" t="s">
        <v>49</v>
      </c>
      <c r="E7" s="17"/>
    </row>
    <row r="8" spans="1:5" ht="13.75" customHeight="1" x14ac:dyDescent="0.3">
      <c r="A8" s="15"/>
      <c r="B8" s="16"/>
      <c r="C8" s="16"/>
      <c r="D8" s="16"/>
      <c r="E8" s="17"/>
    </row>
    <row r="9" spans="1:5" ht="15" customHeight="1" x14ac:dyDescent="0.35">
      <c r="A9" s="15"/>
      <c r="B9" s="19" t="s">
        <v>50</v>
      </c>
      <c r="C9" s="20"/>
      <c r="D9" s="20"/>
      <c r="E9" s="17"/>
    </row>
    <row r="10" spans="1:5" ht="15" customHeight="1" x14ac:dyDescent="0.35">
      <c r="A10" s="15"/>
      <c r="B10" s="21"/>
      <c r="C10" s="22" t="s">
        <v>51</v>
      </c>
      <c r="D10" s="23" t="s">
        <v>52</v>
      </c>
      <c r="E10" s="17"/>
    </row>
    <row r="11" spans="1:5" ht="15" customHeight="1" x14ac:dyDescent="0.35">
      <c r="A11" s="15"/>
      <c r="B11" s="19" t="s">
        <v>53</v>
      </c>
      <c r="C11" s="20"/>
      <c r="D11" s="20"/>
      <c r="E11" s="17"/>
    </row>
    <row r="12" spans="1:5" ht="15" customHeight="1" x14ac:dyDescent="0.35">
      <c r="A12" s="15"/>
      <c r="B12" s="21"/>
      <c r="C12" s="22" t="s">
        <v>51</v>
      </c>
      <c r="D12" s="23" t="s">
        <v>54</v>
      </c>
      <c r="E12" s="17"/>
    </row>
    <row r="13" spans="1:5" ht="15" customHeight="1" x14ac:dyDescent="0.35">
      <c r="A13" s="15"/>
      <c r="B13" s="19" t="s">
        <v>55</v>
      </c>
      <c r="C13" s="20"/>
      <c r="D13" s="20"/>
      <c r="E13" s="17"/>
    </row>
    <row r="14" spans="1:5" ht="15" customHeight="1" x14ac:dyDescent="0.35">
      <c r="A14" s="15"/>
      <c r="B14" s="21"/>
      <c r="C14" s="22" t="s">
        <v>51</v>
      </c>
      <c r="D14" s="23" t="s">
        <v>56</v>
      </c>
      <c r="E14" s="17"/>
    </row>
    <row r="15" spans="1:5" ht="15" customHeight="1" x14ac:dyDescent="0.35">
      <c r="A15" s="15"/>
      <c r="B15" s="19" t="s">
        <v>57</v>
      </c>
      <c r="C15" s="20"/>
      <c r="D15" s="20"/>
      <c r="E15" s="17"/>
    </row>
    <row r="16" spans="1:5" ht="15" customHeight="1" x14ac:dyDescent="0.35">
      <c r="A16" s="24"/>
      <c r="B16" s="25"/>
      <c r="C16" s="26" t="s">
        <v>51</v>
      </c>
      <c r="D16" s="27" t="s">
        <v>58</v>
      </c>
      <c r="E16" s="28"/>
    </row>
  </sheetData>
  <mergeCells count="1">
    <mergeCell ref="B3:D3"/>
  </mergeCells>
  <hyperlinks>
    <hyperlink ref="D10" location="'CALCULATIONS'!R1C1" display="CALCULATIONS" xr:uid="{00000000-0004-0000-0500-000000000000}"/>
    <hyperlink ref="D12" location="'Table info'!R1C1" display="Table info" xr:uid="{00000000-0004-0000-0500-000001000000}"/>
    <hyperlink ref="D14" location="'Witek na centy'!R1C1" display="Witek na centy" xr:uid="{00000000-0004-0000-0500-000002000000}"/>
    <hyperlink ref="D16" location="'Witek na kółka'!R1C1" display="Witek na kółka" xr:uid="{00000000-0004-0000-0500-000003000000}"/>
  </hyperlink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CONVERTER</vt:lpstr>
      <vt:lpstr>Arkusz1</vt:lpstr>
      <vt:lpstr>Witek na kółka</vt:lpstr>
      <vt:lpstr>Rounding</vt:lpstr>
      <vt:lpstr>Witek na centy</vt:lpstr>
      <vt:lpstr>Table info</vt:lpstr>
      <vt:lpstr>Export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Wera</dc:creator>
  <cp:lastModifiedBy>werjany</cp:lastModifiedBy>
  <dcterms:created xsi:type="dcterms:W3CDTF">2024-07-07T00:12:34Z</dcterms:created>
  <dcterms:modified xsi:type="dcterms:W3CDTF">2026-09-15T15:33:08Z</dcterms:modified>
</cp:coreProperties>
</file>